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4.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9.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Override PartName="/xl/charts/colors39.xml" ContentType="application/vnd.ms-office.chartcolorstyle+xml"/>
  <Override PartName="/xl/charts/style39.xml" ContentType="application/vnd.ms-office.chartstyle+xml"/>
  <Override PartName="/xl/charts/colors40.xml" ContentType="application/vnd.ms-office.chartcolorstyle+xml"/>
  <Override PartName="/xl/charts/style40.xml" ContentType="application/vnd.ms-office.chartstyle+xml"/>
  <Override PartName="/xl/charts/colors41.xml" ContentType="application/vnd.ms-office.chartcolorstyle+xml"/>
  <Override PartName="/xl/charts/style41.xml" ContentType="application/vnd.ms-office.chartstyle+xml"/>
  <Override PartName="/xl/charts/colors42.xml" ContentType="application/vnd.ms-office.chartcolorstyle+xml"/>
  <Override PartName="/xl/charts/style42.xml" ContentType="application/vnd.ms-office.chartstyle+xml"/>
  <Override PartName="/xl/charts/colors43.xml" ContentType="application/vnd.ms-office.chartcolorstyle+xml"/>
  <Override PartName="/xl/charts/style43.xml" ContentType="application/vnd.ms-office.chartstyle+xml"/>
  <Override PartName="/xl/charts/colors44.xml" ContentType="application/vnd.ms-office.chartcolorstyle+xml"/>
  <Override PartName="/xl/charts/style44.xml" ContentType="application/vnd.ms-office.chartstyle+xml"/>
  <Override PartName="/xl/charts/colors45.xml" ContentType="application/vnd.ms-office.chartcolorstyle+xml"/>
  <Override PartName="/xl/charts/style45.xml" ContentType="application/vnd.ms-office.chartstyle+xml"/>
  <Override PartName="/xl/charts/colors46.xml" ContentType="application/vnd.ms-office.chartcolorstyle+xml"/>
  <Override PartName="/xl/charts/style46.xml" ContentType="application/vnd.ms-office.chartstyle+xml"/>
  <Override PartName="/xl/charts/colors47.xml" ContentType="application/vnd.ms-office.chartcolorstyle+xml"/>
  <Override PartName="/xl/charts/style47.xml" ContentType="application/vnd.ms-office.chartstyle+xml"/>
  <Override PartName="/xl/charts/colors48.xml" ContentType="application/vnd.ms-office.chartcolorstyle+xml"/>
  <Override PartName="/xl/charts/style48.xml" ContentType="application/vnd.ms-office.chartstyle+xml"/>
  <Override PartName="/xl/charts/colors49.xml" ContentType="application/vnd.ms-office.chartcolorstyle+xml"/>
  <Override PartName="/xl/charts/style49.xml" ContentType="application/vnd.ms-office.chartstyle+xml"/>
  <Override PartName="/xl/charts/colors50.xml" ContentType="application/vnd.ms-office.chartcolorstyle+xml"/>
  <Override PartName="/xl/charts/style50.xml" ContentType="application/vnd.ms-office.chartstyle+xml"/>
  <Override PartName="/xl/charts/colors51.xml" ContentType="application/vnd.ms-office.chartcolorstyle+xml"/>
  <Override PartName="/xl/charts/style51.xml" ContentType="application/vnd.ms-office.chartstyle+xml"/>
  <Override PartName="/xl/charts/colors52.xml" ContentType="application/vnd.ms-office.chartcolorstyle+xml"/>
  <Override PartName="/xl/charts/style52.xml" ContentType="application/vnd.ms-office.chartstyle+xml"/>
  <Override PartName="/xl/charts/colors53.xml" ContentType="application/vnd.ms-office.chartcolorstyle+xml"/>
  <Override PartName="/xl/charts/style53.xml" ContentType="application/vnd.ms-office.chartstyle+xml"/>
  <Override PartName="/xl/charts/colors54.xml" ContentType="application/vnd.ms-office.chartcolorstyle+xml"/>
  <Override PartName="/xl/charts/style54.xml" ContentType="application/vnd.ms-office.chartstyle+xml"/>
  <Override PartName="/xl/charts/colors55.xml" ContentType="application/vnd.ms-office.chartcolorstyle+xml"/>
  <Override PartName="/xl/charts/style55.xml" ContentType="application/vnd.ms-office.chartstyle+xml"/>
  <Override PartName="/xl/charts/colors56.xml" ContentType="application/vnd.ms-office.chartcolorstyle+xml"/>
  <Override PartName="/xl/charts/style56.xml" ContentType="application/vnd.ms-office.chartstyle+xml"/>
  <Override PartName="/xl/charts/colors57.xml" ContentType="application/vnd.ms-office.chartcolorstyle+xml"/>
  <Override PartName="/xl/charts/style57.xml" ContentType="application/vnd.ms-office.chartstyle+xml"/>
  <Override PartName="/xl/charts/colors58.xml" ContentType="application/vnd.ms-office.chartcolorstyle+xml"/>
  <Override PartName="/xl/charts/style58.xml" ContentType="application/vnd.ms-office.chartstyle+xml"/>
  <Override PartName="/xl/charts/colors59.xml" ContentType="application/vnd.ms-office.chartcolorstyle+xml"/>
  <Override PartName="/xl/charts/style59.xml" ContentType="application/vnd.ms-office.chartstyle+xml"/>
  <Override PartName="/xl/charts/colors60.xml" ContentType="application/vnd.ms-office.chartcolorstyle+xml"/>
  <Override PartName="/xl/charts/style60.xml" ContentType="application/vnd.ms-office.chartstyle+xml"/>
  <Override PartName="/xl/charts/colors61.xml" ContentType="application/vnd.ms-office.chartcolorstyle+xml"/>
  <Override PartName="/xl/charts/style61.xml" ContentType="application/vnd.ms-office.chartstyle+xml"/>
  <Override PartName="/xl/charts/colors62.xml" ContentType="application/vnd.ms-office.chartcolorstyle+xml"/>
  <Override PartName="/xl/charts/style62.xml" ContentType="application/vnd.ms-office.chartstyle+xml"/>
  <Override PartName="/xl/charts/colors63.xml" ContentType="application/vnd.ms-office.chartcolorstyle+xml"/>
  <Override PartName="/xl/charts/style6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workbookProtection workbookPassword="DFAF" lockStructure="1"/>
  <bookViews>
    <workbookView xWindow="0" yWindow="0" windowWidth="21600" windowHeight="10095" tabRatio="865"/>
  </bookViews>
  <sheets>
    <sheet name="Instructions" sheetId="8" r:id="rId1"/>
    <sheet name="Measures" sheetId="3" r:id="rId2"/>
    <sheet name="Cost References" sheetId="55" r:id="rId3"/>
    <sheet name="Summary" sheetId="52" r:id="rId4"/>
    <sheet name="Total Harm" sheetId="53" r:id="rId5"/>
    <sheet name="ADE2" sheetId="11" r:id="rId6"/>
    <sheet name="ADE3" sheetId="12" r:id="rId7"/>
    <sheet name="ADE4" sheetId="13" r:id="rId8"/>
    <sheet name="CAUTI2a" sheetId="16" r:id="rId9"/>
    <sheet name="CDIFF1" sheetId="21" r:id="rId10"/>
    <sheet name="CLABSI2a" sheetId="24" r:id="rId11"/>
    <sheet name="Falls1" sheetId="28" r:id="rId12"/>
    <sheet name="MRSA1" sheetId="29" r:id="rId13"/>
    <sheet name="PrU1" sheetId="37" r:id="rId14"/>
    <sheet name="READ1" sheetId="38" r:id="rId15"/>
    <sheet name="READ2" sheetId="39" r:id="rId16"/>
    <sheet name="SEP1" sheetId="40" r:id="rId17"/>
    <sheet name="SEP2" sheetId="56" r:id="rId18"/>
    <sheet name="SSI2a" sheetId="45" r:id="rId19"/>
    <sheet name="SSI2b" sheetId="46" r:id="rId20"/>
    <sheet name="SSI2c" sheetId="47" r:id="rId21"/>
    <sheet name="SSI2d" sheetId="48" r:id="rId22"/>
    <sheet name="VAE1" sheetId="49" r:id="rId23"/>
    <sheet name="VAE2" sheetId="50" r:id="rId24"/>
    <sheet name="VTE1" sheetId="51" r:id="rId25"/>
    <sheet name="TotalHarmData" sheetId="54" r:id="rId26"/>
  </sheets>
  <definedNames>
    <definedName name="_xlnm.Print_Area" localSheetId="5">'ADE2'!$A$1:$O$63</definedName>
    <definedName name="_xlnm.Print_Area" localSheetId="6">'ADE3'!$A$1:$O$63</definedName>
    <definedName name="_xlnm.Print_Area" localSheetId="7">'ADE4'!$A$1:$O$63</definedName>
    <definedName name="_xlnm.Print_Area" localSheetId="8">CAUTI2a!$A$1:$O$63</definedName>
    <definedName name="_xlnm.Print_Area" localSheetId="9">CDIFF1!$A$1:$O$63</definedName>
    <definedName name="_xlnm.Print_Area" localSheetId="10">CLABSI2a!$A$1:$O$63</definedName>
    <definedName name="_xlnm.Print_Area" localSheetId="11">Falls1!$A$1:$O$63</definedName>
    <definedName name="_xlnm.Print_Area" localSheetId="12">MRSA1!$A$1:$O$63</definedName>
    <definedName name="_xlnm.Print_Area" localSheetId="13">'PrU1'!$A$1:$O$63</definedName>
    <definedName name="_xlnm.Print_Area" localSheetId="14">READ1!$A$1:$O$63</definedName>
    <definedName name="_xlnm.Print_Area" localSheetId="15">READ2!$A$1:$O$63</definedName>
    <definedName name="_xlnm.Print_Area" localSheetId="16">'SEP1'!$A$1:$O$63</definedName>
    <definedName name="_xlnm.Print_Area" localSheetId="17">'SEP2'!$A$1:$O$63</definedName>
    <definedName name="_xlnm.Print_Area" localSheetId="18">SSI2a!$A$1:$O$63</definedName>
    <definedName name="_xlnm.Print_Area" localSheetId="19">SSI2b!$A$1:$O$63</definedName>
    <definedName name="_xlnm.Print_Area" localSheetId="20">SSI2c!$A$1:$O$63</definedName>
    <definedName name="_xlnm.Print_Area" localSheetId="21">SSI2d!$A$1:$O$63</definedName>
    <definedName name="_xlnm.Print_Area" localSheetId="4">'Total Harm'!$A$1:$O$63</definedName>
    <definedName name="_xlnm.Print_Area" localSheetId="22">'VAE1'!$A$1:$O$63</definedName>
    <definedName name="_xlnm.Print_Area" localSheetId="23">'VAE2'!$A$1:$O$63</definedName>
    <definedName name="_xlnm.Print_Area" localSheetId="24">'VTE1'!$A$1:$O$63</definedName>
    <definedName name="_xlnm.Print_Titles" localSheetId="2">'Cost References'!$1:$1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6" i="54" l="1"/>
  <c r="Z9" i="54"/>
  <c r="Z50" i="54"/>
  <c r="Z49" i="54"/>
  <c r="Z48" i="54"/>
  <c r="Z47" i="54"/>
  <c r="Z46" i="54"/>
  <c r="Z45" i="54"/>
  <c r="Z44" i="54"/>
  <c r="Z43" i="54"/>
  <c r="Z42" i="54"/>
  <c r="Z41" i="54"/>
  <c r="Z40" i="54"/>
  <c r="Z39" i="54"/>
  <c r="Z38" i="54"/>
  <c r="Z37" i="54"/>
  <c r="Z36" i="54"/>
  <c r="Z35" i="54"/>
  <c r="Z34" i="54"/>
  <c r="Z33" i="54"/>
  <c r="Z32" i="54"/>
  <c r="Z31" i="54"/>
  <c r="Z30" i="54"/>
  <c r="Z29" i="54"/>
  <c r="Z28" i="54"/>
  <c r="Z27" i="54"/>
  <c r="Z25" i="54"/>
  <c r="Z24" i="54"/>
  <c r="Z23" i="54"/>
  <c r="Z22" i="54"/>
  <c r="Z21" i="54"/>
  <c r="Z20" i="54"/>
  <c r="Z19" i="54"/>
  <c r="Z18" i="54"/>
  <c r="Z17" i="54"/>
  <c r="Z16" i="54"/>
  <c r="Z15" i="54"/>
  <c r="Z14" i="54"/>
  <c r="Z13" i="54"/>
  <c r="Z12" i="54"/>
  <c r="Z11" i="54"/>
  <c r="Z10" i="54"/>
  <c r="M4" i="53" l="1"/>
  <c r="Z4" i="51" l="1"/>
  <c r="Z4" i="50"/>
  <c r="Z4" i="49"/>
  <c r="Z4" i="48"/>
  <c r="Z4" i="47"/>
  <c r="Z4" i="46"/>
  <c r="Z4" i="45"/>
  <c r="Z4" i="56"/>
  <c r="Z4" i="40"/>
  <c r="Z4" i="39"/>
  <c r="Z4" i="38"/>
  <c r="Z4" i="37"/>
  <c r="Z4" i="29"/>
  <c r="Z4" i="28"/>
  <c r="Z4" i="24"/>
  <c r="Z4" i="21"/>
  <c r="Z4" i="16"/>
  <c r="Z4" i="13"/>
  <c r="Z4" i="12"/>
  <c r="Z4" i="11"/>
  <c r="C4" i="11"/>
  <c r="Z4" i="53"/>
  <c r="C4" i="53"/>
  <c r="T2" i="54" l="1"/>
  <c r="BT9" i="56" l="1"/>
  <c r="BT8" i="56"/>
  <c r="BS9" i="56"/>
  <c r="BR9" i="56"/>
  <c r="BQ9" i="56"/>
  <c r="BP9" i="56"/>
  <c r="BO9" i="56"/>
  <c r="BN9" i="56"/>
  <c r="BM9" i="56"/>
  <c r="BL9" i="56"/>
  <c r="BK9" i="56"/>
  <c r="BJ9" i="56"/>
  <c r="BI9" i="56"/>
  <c r="BH9" i="56"/>
  <c r="BG9" i="56"/>
  <c r="BF9" i="56"/>
  <c r="BE9" i="56"/>
  <c r="BD9" i="56"/>
  <c r="BC9" i="56"/>
  <c r="BB9" i="56"/>
  <c r="BA9" i="56"/>
  <c r="AZ9" i="56"/>
  <c r="AY9" i="56"/>
  <c r="AX9" i="56"/>
  <c r="AW9" i="56"/>
  <c r="AV9" i="56"/>
  <c r="AU9" i="56"/>
  <c r="AT9" i="56"/>
  <c r="AS9" i="56"/>
  <c r="AR9" i="56"/>
  <c r="AQ9" i="56"/>
  <c r="AP9" i="56"/>
  <c r="AO9" i="56"/>
  <c r="AN9" i="56"/>
  <c r="AM9" i="56"/>
  <c r="AL9" i="56"/>
  <c r="AK9" i="56"/>
  <c r="AJ9" i="56"/>
  <c r="AI9" i="56"/>
  <c r="AH9" i="56"/>
  <c r="AG9" i="56"/>
  <c r="AF9" i="56"/>
  <c r="AE9" i="56"/>
  <c r="AD9" i="56"/>
  <c r="AC9" i="56"/>
  <c r="AB9" i="56"/>
  <c r="AA9" i="56"/>
  <c r="BS8" i="56"/>
  <c r="BR8" i="56"/>
  <c r="BQ8" i="56"/>
  <c r="BP8" i="56"/>
  <c r="BO8" i="56"/>
  <c r="BN8" i="56"/>
  <c r="BM8" i="56"/>
  <c r="BL8" i="56"/>
  <c r="BK8" i="56"/>
  <c r="BJ8" i="56"/>
  <c r="BI8" i="56"/>
  <c r="BH8" i="56"/>
  <c r="BG8" i="56"/>
  <c r="BF8" i="56"/>
  <c r="BE8" i="56"/>
  <c r="BD8" i="56"/>
  <c r="BC8" i="56"/>
  <c r="BB8" i="56"/>
  <c r="BA8" i="56"/>
  <c r="AZ8" i="56"/>
  <c r="AY8" i="56"/>
  <c r="AX8" i="56"/>
  <c r="AW8" i="56"/>
  <c r="AV8" i="56"/>
  <c r="AU8" i="56"/>
  <c r="AT8" i="56"/>
  <c r="AS8" i="56"/>
  <c r="AR8" i="56"/>
  <c r="AQ8" i="56"/>
  <c r="AP8" i="56"/>
  <c r="AO8" i="56"/>
  <c r="AN8" i="56"/>
  <c r="AM8" i="56"/>
  <c r="AL8" i="56"/>
  <c r="AK8" i="56"/>
  <c r="AJ8" i="56"/>
  <c r="AI8" i="56"/>
  <c r="AH8" i="56"/>
  <c r="AG8" i="56"/>
  <c r="AF8" i="56"/>
  <c r="AE8" i="56"/>
  <c r="AD8" i="56"/>
  <c r="AC8" i="56"/>
  <c r="AB8" i="56"/>
  <c r="AA8" i="56"/>
  <c r="BV7" i="56"/>
  <c r="BU7" i="56"/>
  <c r="BT7" i="56"/>
  <c r="BS7" i="56"/>
  <c r="BR7" i="56"/>
  <c r="BQ7" i="56"/>
  <c r="BP7" i="56"/>
  <c r="BO7" i="56"/>
  <c r="BN7" i="56"/>
  <c r="BM7" i="56"/>
  <c r="BL7" i="56"/>
  <c r="BK7" i="56"/>
  <c r="BJ7" i="56"/>
  <c r="BI7" i="56"/>
  <c r="BH7" i="56"/>
  <c r="BG7" i="56"/>
  <c r="BF7" i="56"/>
  <c r="BE7" i="56"/>
  <c r="BD7" i="56"/>
  <c r="BC7" i="56"/>
  <c r="BB7" i="56"/>
  <c r="BA7" i="56"/>
  <c r="AZ7" i="56"/>
  <c r="AY7" i="56"/>
  <c r="AX7" i="56"/>
  <c r="AW7" i="56"/>
  <c r="AV7" i="56"/>
  <c r="AU7" i="56"/>
  <c r="AT7" i="56"/>
  <c r="AS7" i="56"/>
  <c r="AR7" i="56"/>
  <c r="AQ7" i="56"/>
  <c r="AP7" i="56"/>
  <c r="AO7" i="56"/>
  <c r="AN7" i="56"/>
  <c r="AM7" i="56"/>
  <c r="AL7" i="56"/>
  <c r="AK7" i="56"/>
  <c r="AJ7" i="56"/>
  <c r="AI7" i="56"/>
  <c r="AH7" i="56"/>
  <c r="AG7" i="56"/>
  <c r="AF7" i="56"/>
  <c r="AE7" i="56"/>
  <c r="AD7" i="56"/>
  <c r="AC7" i="56"/>
  <c r="AB7" i="56"/>
  <c r="AA7" i="56"/>
  <c r="BV4" i="56"/>
  <c r="BU4" i="56"/>
  <c r="BT4" i="56"/>
  <c r="BS4" i="56"/>
  <c r="BR4" i="56"/>
  <c r="BQ4" i="56"/>
  <c r="BP4" i="56"/>
  <c r="BO4" i="56"/>
  <c r="BN4" i="56"/>
  <c r="BM4" i="56"/>
  <c r="BL4" i="56"/>
  <c r="BK4" i="56"/>
  <c r="BJ4" i="56"/>
  <c r="BI4" i="56"/>
  <c r="BH4" i="56"/>
  <c r="BG4" i="56"/>
  <c r="BF4" i="56"/>
  <c r="BE4" i="56"/>
  <c r="BD4" i="56"/>
  <c r="BC4" i="56"/>
  <c r="BB4" i="56"/>
  <c r="BA4" i="56"/>
  <c r="AZ4" i="56"/>
  <c r="AY4" i="56"/>
  <c r="AX4" i="56"/>
  <c r="AW4" i="56"/>
  <c r="AV4" i="56"/>
  <c r="AU4" i="56"/>
  <c r="AT4" i="56"/>
  <c r="AS4" i="56"/>
  <c r="AR4" i="56"/>
  <c r="AQ4" i="56"/>
  <c r="AP4" i="56"/>
  <c r="AO4" i="56"/>
  <c r="AN4" i="56"/>
  <c r="AM4" i="56"/>
  <c r="AL4" i="56"/>
  <c r="AK4" i="56"/>
  <c r="AJ4" i="56"/>
  <c r="AI4" i="56"/>
  <c r="AH4" i="56"/>
  <c r="AG4" i="56"/>
  <c r="AF4" i="56"/>
  <c r="AE4" i="56"/>
  <c r="AD4" i="56"/>
  <c r="AW4" i="40"/>
  <c r="BB9" i="40"/>
  <c r="BB8" i="40"/>
  <c r="BB7" i="40"/>
  <c r="BC7" i="40"/>
  <c r="BA9" i="40"/>
  <c r="BA8" i="40"/>
  <c r="BA7" i="40"/>
  <c r="AZ9" i="40"/>
  <c r="AZ8" i="40"/>
  <c r="AY8" i="40"/>
  <c r="AY9" i="40"/>
  <c r="AZ7" i="40"/>
  <c r="AZ6" i="40"/>
  <c r="BA6" i="40"/>
  <c r="BB6" i="40"/>
  <c r="BC8" i="40"/>
  <c r="BC9" i="40"/>
  <c r="BV7" i="40"/>
  <c r="BU7" i="40"/>
  <c r="K18" i="54"/>
  <c r="P48" i="54"/>
  <c r="P41" i="54"/>
  <c r="P34" i="54"/>
  <c r="P33" i="54"/>
  <c r="P16" i="54"/>
  <c r="P9" i="54"/>
  <c r="O2" i="54"/>
  <c r="N4" i="54"/>
  <c r="P4" i="54" s="1"/>
  <c r="N5" i="54"/>
  <c r="P5" i="54" s="1"/>
  <c r="N6" i="54"/>
  <c r="P6" i="54" s="1"/>
  <c r="N7" i="54"/>
  <c r="P7" i="54" s="1"/>
  <c r="N8" i="54"/>
  <c r="P8" i="54" s="1"/>
  <c r="N9" i="54"/>
  <c r="N10" i="54"/>
  <c r="P10" i="54" s="1"/>
  <c r="N11" i="54"/>
  <c r="P11" i="54" s="1"/>
  <c r="N12" i="54"/>
  <c r="P12" i="54" s="1"/>
  <c r="N13" i="54"/>
  <c r="P13" i="54" s="1"/>
  <c r="N14" i="54"/>
  <c r="P14" i="54" s="1"/>
  <c r="N15" i="54"/>
  <c r="P15" i="54" s="1"/>
  <c r="N16" i="54"/>
  <c r="N17" i="54"/>
  <c r="P17" i="54" s="1"/>
  <c r="N18" i="54"/>
  <c r="P18" i="54" s="1"/>
  <c r="N19" i="54"/>
  <c r="P19" i="54" s="1"/>
  <c r="N20" i="54"/>
  <c r="P20" i="54" s="1"/>
  <c r="N21" i="54"/>
  <c r="P21" i="54" s="1"/>
  <c r="N22" i="54"/>
  <c r="P22" i="54" s="1"/>
  <c r="N23" i="54"/>
  <c r="P23" i="54" s="1"/>
  <c r="N24" i="54"/>
  <c r="P24" i="54" s="1"/>
  <c r="N25" i="54"/>
  <c r="P25" i="54" s="1"/>
  <c r="N26" i="54"/>
  <c r="P26" i="54" s="1"/>
  <c r="N27" i="54"/>
  <c r="P27" i="54" s="1"/>
  <c r="N28" i="54"/>
  <c r="P28" i="54" s="1"/>
  <c r="N29" i="54"/>
  <c r="P29" i="54" s="1"/>
  <c r="N30" i="54"/>
  <c r="P30" i="54" s="1"/>
  <c r="N31" i="54"/>
  <c r="P31" i="54" s="1"/>
  <c r="N32" i="54"/>
  <c r="P32" i="54" s="1"/>
  <c r="N33" i="54"/>
  <c r="N34" i="54"/>
  <c r="N35" i="54"/>
  <c r="P35" i="54" s="1"/>
  <c r="N36" i="54"/>
  <c r="P36" i="54" s="1"/>
  <c r="N37" i="54"/>
  <c r="P37" i="54" s="1"/>
  <c r="N38" i="54"/>
  <c r="P38" i="54" s="1"/>
  <c r="N39" i="54"/>
  <c r="P39" i="54" s="1"/>
  <c r="N40" i="54"/>
  <c r="P40" i="54" s="1"/>
  <c r="N41" i="54"/>
  <c r="N42" i="54"/>
  <c r="P42" i="54" s="1"/>
  <c r="N43" i="54"/>
  <c r="P43" i="54" s="1"/>
  <c r="N44" i="54"/>
  <c r="P44" i="54" s="1"/>
  <c r="N45" i="54"/>
  <c r="P45" i="54" s="1"/>
  <c r="N46" i="54"/>
  <c r="P46" i="54" s="1"/>
  <c r="N47" i="54"/>
  <c r="P47" i="54" s="1"/>
  <c r="N48" i="54"/>
  <c r="N49" i="54"/>
  <c r="P49" i="54" s="1"/>
  <c r="N50" i="54"/>
  <c r="P50" i="54" s="1"/>
  <c r="H7" i="11"/>
  <c r="BF4" i="40" l="1"/>
  <c r="BT9" i="40"/>
  <c r="BS9" i="40"/>
  <c r="BR9" i="40"/>
  <c r="BQ9" i="40"/>
  <c r="BP9" i="40"/>
  <c r="BO9" i="40"/>
  <c r="BN9" i="40"/>
  <c r="BM9" i="40"/>
  <c r="BL9" i="40"/>
  <c r="BK9" i="40"/>
  <c r="BJ9" i="40"/>
  <c r="BI9" i="40"/>
  <c r="BH9" i="40"/>
  <c r="BG9" i="40"/>
  <c r="BF9" i="40"/>
  <c r="BE9" i="40"/>
  <c r="BD9" i="40"/>
  <c r="AX9" i="40"/>
  <c r="AW9" i="40"/>
  <c r="AV9" i="40"/>
  <c r="AU9" i="40"/>
  <c r="AT9" i="40"/>
  <c r="AS9" i="40"/>
  <c r="AR9" i="40"/>
  <c r="AQ9" i="40"/>
  <c r="AP9" i="40"/>
  <c r="AO9" i="40"/>
  <c r="AN9" i="40"/>
  <c r="AM9" i="40"/>
  <c r="AL9" i="40"/>
  <c r="AK9" i="40"/>
  <c r="AJ9" i="40"/>
  <c r="AI9" i="40"/>
  <c r="AH9" i="40"/>
  <c r="AG9" i="40"/>
  <c r="AF9" i="40"/>
  <c r="AE9" i="40"/>
  <c r="AD9" i="40"/>
  <c r="AC9" i="40"/>
  <c r="AB9" i="40"/>
  <c r="AA9" i="40"/>
  <c r="BT8" i="40"/>
  <c r="BS8" i="40"/>
  <c r="BR8" i="40"/>
  <c r="BQ8" i="40"/>
  <c r="BP8" i="40"/>
  <c r="BO8" i="40"/>
  <c r="BN8" i="40"/>
  <c r="BM8" i="40"/>
  <c r="BL8" i="40"/>
  <c r="BK8" i="40"/>
  <c r="BJ8" i="40"/>
  <c r="BI8" i="40"/>
  <c r="BH8" i="40"/>
  <c r="BG8" i="40"/>
  <c r="BF8" i="40"/>
  <c r="BE8" i="40"/>
  <c r="BD8" i="40"/>
  <c r="AX8" i="40"/>
  <c r="AW8" i="40"/>
  <c r="AV8" i="40"/>
  <c r="AU8" i="40"/>
  <c r="AT8" i="40"/>
  <c r="AS8" i="40"/>
  <c r="AR8" i="40"/>
  <c r="AQ8" i="40"/>
  <c r="AP8" i="40"/>
  <c r="AO8" i="40"/>
  <c r="AN8" i="40"/>
  <c r="AM8" i="40"/>
  <c r="AL8" i="40"/>
  <c r="AK8" i="40"/>
  <c r="AJ8" i="40"/>
  <c r="AI8" i="40"/>
  <c r="AH8" i="40"/>
  <c r="AG8" i="40"/>
  <c r="AF8" i="40"/>
  <c r="AE8" i="40"/>
  <c r="AD8" i="40"/>
  <c r="AC8" i="40"/>
  <c r="AB8" i="40"/>
  <c r="AA8" i="40"/>
  <c r="BT7" i="40"/>
  <c r="BS7" i="40"/>
  <c r="BR7" i="40"/>
  <c r="BQ7" i="40"/>
  <c r="BP7" i="40"/>
  <c r="BO7" i="40"/>
  <c r="BN7" i="40"/>
  <c r="BM7" i="40"/>
  <c r="BL7" i="40"/>
  <c r="BK7" i="40"/>
  <c r="BJ7" i="40"/>
  <c r="BI7" i="40"/>
  <c r="BH7" i="40"/>
  <c r="BG7" i="40"/>
  <c r="BF7" i="40"/>
  <c r="BE7" i="40"/>
  <c r="BD7" i="40"/>
  <c r="AY7" i="40"/>
  <c r="AX7" i="40"/>
  <c r="AW7" i="40"/>
  <c r="AV7" i="40"/>
  <c r="AU7" i="40"/>
  <c r="AT7" i="40"/>
  <c r="AS7" i="40"/>
  <c r="AR7" i="40"/>
  <c r="AQ7" i="40"/>
  <c r="AP7" i="40"/>
  <c r="AO7" i="40"/>
  <c r="AN7" i="40"/>
  <c r="AM7" i="40"/>
  <c r="AL7" i="40"/>
  <c r="AK7" i="40"/>
  <c r="AJ7" i="40"/>
  <c r="AI7" i="40"/>
  <c r="AH7" i="40"/>
  <c r="AG7" i="40"/>
  <c r="AF7" i="40"/>
  <c r="AE7" i="40"/>
  <c r="H8" i="40" s="1"/>
  <c r="AD7" i="40"/>
  <c r="AC7" i="40"/>
  <c r="AB7" i="40"/>
  <c r="AA7" i="40"/>
  <c r="BS6" i="40"/>
  <c r="AD1" i="40"/>
  <c r="D30" i="52" l="1"/>
  <c r="B35" i="52"/>
  <c r="B37" i="52"/>
  <c r="B39" i="52"/>
  <c r="B41" i="52"/>
  <c r="B43" i="52"/>
  <c r="B45" i="52"/>
  <c r="B33" i="52"/>
  <c r="B19" i="52"/>
  <c r="B21" i="52"/>
  <c r="B23" i="52"/>
  <c r="B25" i="52"/>
  <c r="B27" i="52"/>
  <c r="B29" i="52"/>
  <c r="B17" i="52"/>
  <c r="B5" i="52"/>
  <c r="B7" i="52"/>
  <c r="B9" i="52"/>
  <c r="B11" i="52"/>
  <c r="B13" i="52"/>
  <c r="B3" i="52"/>
  <c r="D28" i="52"/>
  <c r="O28" i="54" l="1"/>
  <c r="O29" i="54"/>
  <c r="O30" i="54"/>
  <c r="O31" i="54"/>
  <c r="O32" i="54"/>
  <c r="O33" i="54"/>
  <c r="O34" i="54"/>
  <c r="O35" i="54"/>
  <c r="O36" i="54"/>
  <c r="O37" i="54"/>
  <c r="O38" i="54"/>
  <c r="O39" i="54"/>
  <c r="O40" i="54"/>
  <c r="O41" i="54"/>
  <c r="O42" i="54"/>
  <c r="O43" i="54"/>
  <c r="O44" i="54"/>
  <c r="O45" i="54"/>
  <c r="O46" i="54"/>
  <c r="O47" i="54"/>
  <c r="O48" i="54"/>
  <c r="O49" i="54"/>
  <c r="O50" i="54"/>
  <c r="O27" i="54"/>
  <c r="O5" i="54"/>
  <c r="O6" i="54"/>
  <c r="O7" i="54"/>
  <c r="O8" i="54"/>
  <c r="O9" i="54"/>
  <c r="O10" i="54"/>
  <c r="O11" i="54"/>
  <c r="O12" i="54"/>
  <c r="O13" i="54"/>
  <c r="O14" i="54"/>
  <c r="O15" i="54"/>
  <c r="O16" i="54"/>
  <c r="O17" i="54"/>
  <c r="O18" i="54"/>
  <c r="O19" i="54"/>
  <c r="O20" i="54"/>
  <c r="O21" i="54"/>
  <c r="O22" i="54"/>
  <c r="O23" i="54"/>
  <c r="O24" i="54"/>
  <c r="O25" i="54"/>
  <c r="O26" i="54"/>
  <c r="O4" i="54"/>
  <c r="O3" i="54"/>
  <c r="BR6" i="56"/>
  <c r="R8" i="56"/>
  <c r="L6" i="56" s="1"/>
  <c r="R2" i="56"/>
  <c r="R9" i="56"/>
  <c r="C36" i="51"/>
  <c r="C36" i="50"/>
  <c r="C36" i="49"/>
  <c r="C36" i="48"/>
  <c r="C36" i="47"/>
  <c r="C36" i="46"/>
  <c r="C36" i="45"/>
  <c r="C36" i="56"/>
  <c r="C36" i="40"/>
  <c r="C36" i="39"/>
  <c r="C36" i="38"/>
  <c r="C36" i="37"/>
  <c r="C36" i="29"/>
  <c r="C36" i="28"/>
  <c r="C36" i="24"/>
  <c r="C36" i="21"/>
  <c r="C36" i="16"/>
  <c r="C36" i="13"/>
  <c r="C36" i="12"/>
  <c r="C36" i="11"/>
  <c r="C36" i="53"/>
  <c r="R7" i="56"/>
  <c r="B7" i="56" s="1"/>
  <c r="R6" i="56"/>
  <c r="BV6" i="56"/>
  <c r="BU6" i="56"/>
  <c r="BT6" i="56"/>
  <c r="BS6" i="56"/>
  <c r="BQ6" i="56"/>
  <c r="BP6" i="56"/>
  <c r="BO6" i="56"/>
  <c r="BN6" i="56"/>
  <c r="BM6" i="56"/>
  <c r="BL6" i="56"/>
  <c r="BK6" i="56"/>
  <c r="BJ6" i="56"/>
  <c r="BI6" i="56"/>
  <c r="BH6" i="56"/>
  <c r="BG6" i="56"/>
  <c r="BF6" i="56"/>
  <c r="BE6" i="56"/>
  <c r="BD6" i="56"/>
  <c r="BC6" i="56"/>
  <c r="BB6" i="56"/>
  <c r="BA6" i="56"/>
  <c r="AZ6" i="56"/>
  <c r="AY6" i="56"/>
  <c r="AX6" i="56"/>
  <c r="AW6" i="56"/>
  <c r="AV6" i="56"/>
  <c r="AU6" i="56"/>
  <c r="AT6" i="56"/>
  <c r="AS6" i="56"/>
  <c r="AR6" i="56"/>
  <c r="AQ6" i="56"/>
  <c r="AP6" i="56"/>
  <c r="AO6" i="56"/>
  <c r="AN6" i="56"/>
  <c r="AM6" i="56"/>
  <c r="AL6" i="56"/>
  <c r="AK6" i="56"/>
  <c r="AJ6" i="56"/>
  <c r="AI6" i="56"/>
  <c r="AH6" i="56"/>
  <c r="AG6" i="56"/>
  <c r="AF6" i="56"/>
  <c r="AE6" i="56"/>
  <c r="AD6" i="56"/>
  <c r="AC6" i="56"/>
  <c r="AB6" i="56"/>
  <c r="AA6" i="56"/>
  <c r="R5" i="56"/>
  <c r="B12" i="56" s="1"/>
  <c r="R4" i="56"/>
  <c r="M3" i="56" s="1"/>
  <c r="M35" i="56" s="1"/>
  <c r="M61" i="56" s="1"/>
  <c r="C4" i="56"/>
  <c r="R3" i="56"/>
  <c r="L3" i="56" s="1"/>
  <c r="L35" i="56" s="1"/>
  <c r="L61" i="56" s="1"/>
  <c r="BV1" i="56"/>
  <c r="BU1" i="56"/>
  <c r="BT1" i="56"/>
  <c r="BS1" i="56"/>
  <c r="BR1" i="56"/>
  <c r="BQ1" i="56"/>
  <c r="BP1" i="56"/>
  <c r="BO1" i="56"/>
  <c r="BN1" i="56"/>
  <c r="BM1" i="56"/>
  <c r="BL1" i="56"/>
  <c r="BK1" i="56"/>
  <c r="BJ1" i="56"/>
  <c r="BI1" i="56"/>
  <c r="BH1" i="56"/>
  <c r="BG1" i="56"/>
  <c r="BF1" i="56"/>
  <c r="BE1" i="56"/>
  <c r="BD1" i="56"/>
  <c r="BC1" i="56"/>
  <c r="BB1" i="56"/>
  <c r="BA1" i="56"/>
  <c r="AZ1" i="56"/>
  <c r="AY1" i="56"/>
  <c r="AX1" i="56"/>
  <c r="AW1" i="56"/>
  <c r="AV1" i="56"/>
  <c r="AU1" i="56"/>
  <c r="AT1" i="56"/>
  <c r="AS1" i="56"/>
  <c r="AR1" i="56"/>
  <c r="AQ1" i="56"/>
  <c r="AP1" i="56"/>
  <c r="AO1" i="56"/>
  <c r="AN1" i="56"/>
  <c r="AM1" i="56"/>
  <c r="AL1" i="56"/>
  <c r="AK1" i="56"/>
  <c r="AJ1" i="56"/>
  <c r="AI1" i="56"/>
  <c r="AH1" i="56"/>
  <c r="AG1" i="56"/>
  <c r="AF1" i="56"/>
  <c r="AD1" i="56"/>
  <c r="AC1" i="56"/>
  <c r="AB1" i="56"/>
  <c r="AA1" i="56"/>
  <c r="BS10" i="56" l="1"/>
  <c r="BK10" i="56"/>
  <c r="BC10" i="56"/>
  <c r="AU10" i="56"/>
  <c r="AM10" i="56"/>
  <c r="AE10" i="56"/>
  <c r="BU2" i="56"/>
  <c r="BM2" i="56"/>
  <c r="BE2" i="56"/>
  <c r="AW2" i="56"/>
  <c r="AO2" i="56"/>
  <c r="AG2" i="56"/>
  <c r="BL2" i="56"/>
  <c r="BD2" i="56"/>
  <c r="AN2" i="56"/>
  <c r="AF2" i="56"/>
  <c r="BR2" i="56"/>
  <c r="AT2" i="56"/>
  <c r="AD2" i="56"/>
  <c r="BE10" i="56"/>
  <c r="AQ2" i="56"/>
  <c r="BD10" i="56"/>
  <c r="AV10" i="56"/>
  <c r="AF10" i="56"/>
  <c r="BF2" i="56"/>
  <c r="AH2" i="56"/>
  <c r="BR10" i="56"/>
  <c r="BJ10" i="56"/>
  <c r="BB10" i="56"/>
  <c r="AT10" i="56"/>
  <c r="AL10" i="56"/>
  <c r="AD10" i="56"/>
  <c r="BT2" i="56"/>
  <c r="AV2" i="56"/>
  <c r="BB2" i="56"/>
  <c r="AJ2" i="56"/>
  <c r="AG10" i="56"/>
  <c r="BG2" i="56"/>
  <c r="AI2" i="56"/>
  <c r="BQ10" i="56"/>
  <c r="BI10" i="56"/>
  <c r="BA10" i="56"/>
  <c r="AS10" i="56"/>
  <c r="AK10" i="56"/>
  <c r="AC10" i="56"/>
  <c r="BS2" i="56"/>
  <c r="BK2" i="56"/>
  <c r="BC2" i="56"/>
  <c r="AU2" i="56"/>
  <c r="AM2" i="56"/>
  <c r="AE2" i="56"/>
  <c r="BP10" i="56"/>
  <c r="BH10" i="56"/>
  <c r="AZ10" i="56"/>
  <c r="AR10" i="56"/>
  <c r="AJ10" i="56"/>
  <c r="AB10" i="56"/>
  <c r="BJ2" i="56"/>
  <c r="AL2" i="56"/>
  <c r="AR2" i="56"/>
  <c r="BM10" i="56"/>
  <c r="BO2" i="56"/>
  <c r="AA2" i="56"/>
  <c r="BL10" i="56"/>
  <c r="BN2" i="56"/>
  <c r="AP2" i="56"/>
  <c r="BO10" i="56"/>
  <c r="BG10" i="56"/>
  <c r="AY10" i="56"/>
  <c r="AQ10" i="56"/>
  <c r="AI10" i="56"/>
  <c r="AA10" i="56"/>
  <c r="AC4" i="56"/>
  <c r="BQ2" i="56"/>
  <c r="BI2" i="56"/>
  <c r="BA2" i="56"/>
  <c r="AS2" i="56"/>
  <c r="AK2" i="56"/>
  <c r="AC2" i="56"/>
  <c r="BT10" i="56"/>
  <c r="BN10" i="56"/>
  <c r="BF10" i="56"/>
  <c r="AP10" i="56"/>
  <c r="AH10" i="56"/>
  <c r="AB4" i="56"/>
  <c r="BP2" i="56"/>
  <c r="BH2" i="56"/>
  <c r="AZ2" i="56"/>
  <c r="AB2" i="56"/>
  <c r="AW10" i="56"/>
  <c r="AO10" i="56"/>
  <c r="AA4" i="56"/>
  <c r="AY2" i="56"/>
  <c r="AN10" i="56"/>
  <c r="BV2" i="56"/>
  <c r="AX2" i="56"/>
  <c r="AX10" i="56"/>
  <c r="H8" i="56"/>
  <c r="B11" i="56"/>
  <c r="L60" i="56"/>
  <c r="M60" i="56"/>
  <c r="B9" i="56"/>
  <c r="BT3" i="56" l="1"/>
  <c r="BL3" i="56"/>
  <c r="AR3" i="56"/>
  <c r="BI3" i="56"/>
  <c r="AD3" i="56"/>
  <c r="AW3" i="56"/>
  <c r="BN3" i="56"/>
  <c r="AZ3" i="56"/>
  <c r="BQ3" i="56"/>
  <c r="AL3" i="56"/>
  <c r="BE3" i="56"/>
  <c r="BV3" i="56"/>
  <c r="AI3" i="56"/>
  <c r="BB3" i="56"/>
  <c r="BU3" i="56"/>
  <c r="AB3" i="56"/>
  <c r="AG3" i="56"/>
  <c r="AJ3" i="56"/>
  <c r="AO3" i="56"/>
  <c r="AM3" i="56"/>
  <c r="AU3" i="56"/>
  <c r="AE3" i="56"/>
  <c r="BA3" i="56"/>
  <c r="AV3" i="56"/>
  <c r="BS3" i="56"/>
  <c r="BH3" i="56"/>
  <c r="AA3" i="56"/>
  <c r="E29" i="52" s="1"/>
  <c r="AT3" i="56"/>
  <c r="BM3" i="56"/>
  <c r="BP3" i="56"/>
  <c r="BG3" i="56"/>
  <c r="BO3" i="56"/>
  <c r="BD3" i="56"/>
  <c r="AF3" i="56"/>
  <c r="AC3" i="56"/>
  <c r="AQ3" i="56"/>
  <c r="BJ3" i="56"/>
  <c r="AH3" i="56"/>
  <c r="BC3" i="56"/>
  <c r="AN3" i="56"/>
  <c r="AK3" i="56"/>
  <c r="AY3" i="56"/>
  <c r="BR3" i="56"/>
  <c r="AP3" i="56"/>
  <c r="AS3" i="56"/>
  <c r="AX3" i="56"/>
  <c r="BK3" i="56"/>
  <c r="BF3" i="56"/>
  <c r="C29" i="52"/>
  <c r="H7" i="56"/>
  <c r="F29" i="52" s="1"/>
  <c r="G30" i="52"/>
  <c r="H9" i="56"/>
  <c r="O52" i="54" s="1"/>
  <c r="M62" i="56"/>
  <c r="L62" i="56"/>
  <c r="R2" i="11"/>
  <c r="I7" i="56" l="1"/>
  <c r="H10" i="56"/>
  <c r="O54" i="54" s="1"/>
  <c r="O53" i="54"/>
  <c r="P53" i="54" s="1"/>
  <c r="H12" i="56"/>
  <c r="C4" i="51"/>
  <c r="C4" i="50"/>
  <c r="C4" i="49"/>
  <c r="C4" i="48"/>
  <c r="C4" i="47"/>
  <c r="C4" i="46"/>
  <c r="C4" i="45"/>
  <c r="C4" i="40"/>
  <c r="C4" i="39"/>
  <c r="C4" i="38"/>
  <c r="C4" i="37"/>
  <c r="C4" i="29"/>
  <c r="C4" i="28"/>
  <c r="C4" i="24"/>
  <c r="C4" i="21"/>
  <c r="C4" i="16"/>
  <c r="C4" i="13"/>
  <c r="C4" i="12"/>
  <c r="B2" i="54" l="1"/>
  <c r="D2" i="54"/>
  <c r="G2" i="54" l="1"/>
  <c r="L6" i="21" l="1"/>
  <c r="L28" i="54" l="1"/>
  <c r="L29" i="54"/>
  <c r="L30" i="54"/>
  <c r="L31" i="54"/>
  <c r="L32" i="54"/>
  <c r="L33" i="54"/>
  <c r="L34" i="54"/>
  <c r="L35" i="54"/>
  <c r="L36" i="54"/>
  <c r="L37" i="54"/>
  <c r="L38" i="54"/>
  <c r="L39" i="54"/>
  <c r="L40" i="54"/>
  <c r="L41" i="54"/>
  <c r="L42" i="54"/>
  <c r="L43" i="54"/>
  <c r="L44" i="54"/>
  <c r="L45" i="54"/>
  <c r="L46" i="54"/>
  <c r="L47" i="54"/>
  <c r="L48" i="54"/>
  <c r="L49" i="54"/>
  <c r="L50" i="54"/>
  <c r="L27" i="54"/>
  <c r="L4" i="54"/>
  <c r="L5" i="54"/>
  <c r="L6" i="54"/>
  <c r="L7" i="54"/>
  <c r="L8" i="54"/>
  <c r="L9" i="54"/>
  <c r="L10" i="54"/>
  <c r="L11" i="54"/>
  <c r="L12" i="54"/>
  <c r="L13" i="54"/>
  <c r="L14" i="54"/>
  <c r="L15" i="54"/>
  <c r="L16" i="54"/>
  <c r="L17" i="54"/>
  <c r="L18" i="54"/>
  <c r="L19" i="54"/>
  <c r="L20" i="54"/>
  <c r="L21" i="54"/>
  <c r="L22" i="54"/>
  <c r="L23" i="54"/>
  <c r="L24" i="54"/>
  <c r="L25" i="54"/>
  <c r="L26" i="54"/>
  <c r="L3" i="54"/>
  <c r="X2" i="54" l="1"/>
  <c r="V2" i="54"/>
  <c r="U2" i="54"/>
  <c r="S2" i="54"/>
  <c r="R2" i="54"/>
  <c r="Q2" i="54"/>
  <c r="N2" i="54"/>
  <c r="P2" i="54" s="1"/>
  <c r="L2" i="54"/>
  <c r="K2" i="54"/>
  <c r="J2" i="54"/>
  <c r="I2" i="54"/>
  <c r="H2" i="54"/>
  <c r="F2" i="54"/>
  <c r="E2" i="54"/>
  <c r="C2" i="54"/>
  <c r="X50" i="54"/>
  <c r="X49" i="54"/>
  <c r="X48" i="54"/>
  <c r="X47" i="54"/>
  <c r="X46" i="54"/>
  <c r="X45" i="54"/>
  <c r="X44" i="54"/>
  <c r="X43" i="54"/>
  <c r="X42" i="54"/>
  <c r="X41" i="54"/>
  <c r="X40" i="54"/>
  <c r="X39" i="54"/>
  <c r="X38" i="54"/>
  <c r="X37" i="54"/>
  <c r="X36" i="54"/>
  <c r="X35" i="54"/>
  <c r="X34" i="54"/>
  <c r="X33" i="54"/>
  <c r="X32" i="54"/>
  <c r="X31" i="54"/>
  <c r="X30" i="54"/>
  <c r="X29" i="54"/>
  <c r="X28" i="54"/>
  <c r="X27" i="54"/>
  <c r="X26" i="54"/>
  <c r="X25" i="54"/>
  <c r="X24" i="54"/>
  <c r="X23" i="54"/>
  <c r="X22" i="54"/>
  <c r="X21" i="54"/>
  <c r="X20" i="54"/>
  <c r="X19" i="54"/>
  <c r="X18" i="54"/>
  <c r="X17" i="54"/>
  <c r="X16" i="54"/>
  <c r="X15" i="54"/>
  <c r="X14" i="54"/>
  <c r="X13" i="54"/>
  <c r="X12" i="54"/>
  <c r="X11" i="54"/>
  <c r="X10" i="54"/>
  <c r="X9" i="54"/>
  <c r="X8" i="54"/>
  <c r="X7" i="54"/>
  <c r="X6" i="54"/>
  <c r="X5" i="54"/>
  <c r="X4" i="54"/>
  <c r="X3" i="54"/>
  <c r="V50" i="54"/>
  <c r="V49" i="54"/>
  <c r="V48" i="54"/>
  <c r="V47" i="54"/>
  <c r="V46" i="54"/>
  <c r="V45" i="54"/>
  <c r="V44" i="54"/>
  <c r="V43" i="54"/>
  <c r="V42" i="54"/>
  <c r="V41" i="54"/>
  <c r="V40" i="54"/>
  <c r="V39" i="54"/>
  <c r="V38" i="54"/>
  <c r="V37" i="54"/>
  <c r="V36" i="54"/>
  <c r="V35" i="54"/>
  <c r="V34" i="54"/>
  <c r="V33" i="54"/>
  <c r="V32" i="54"/>
  <c r="V31" i="54"/>
  <c r="V30" i="54"/>
  <c r="V29" i="54"/>
  <c r="V28" i="54"/>
  <c r="V27" i="54"/>
  <c r="V26" i="54"/>
  <c r="V25" i="54"/>
  <c r="V24" i="54"/>
  <c r="V23" i="54"/>
  <c r="V22" i="54"/>
  <c r="V21" i="54"/>
  <c r="V20" i="54"/>
  <c r="V19" i="54"/>
  <c r="V18" i="54"/>
  <c r="V17" i="54"/>
  <c r="V16" i="54"/>
  <c r="V15" i="54"/>
  <c r="V14" i="54"/>
  <c r="V13" i="54"/>
  <c r="V12" i="54"/>
  <c r="V11" i="54"/>
  <c r="V10" i="54"/>
  <c r="V9" i="54"/>
  <c r="V8" i="54"/>
  <c r="V7" i="54"/>
  <c r="V6" i="54"/>
  <c r="V5" i="54"/>
  <c r="V4" i="54"/>
  <c r="V3" i="54"/>
  <c r="U50" i="54"/>
  <c r="U49" i="54"/>
  <c r="U48" i="54"/>
  <c r="U47" i="54"/>
  <c r="W47" i="54" s="1"/>
  <c r="U46" i="54"/>
  <c r="U45" i="54"/>
  <c r="U44" i="54"/>
  <c r="U43" i="54"/>
  <c r="W43" i="54" s="1"/>
  <c r="U42" i="54"/>
  <c r="U41" i="54"/>
  <c r="U40" i="54"/>
  <c r="U39" i="54"/>
  <c r="W39" i="54" s="1"/>
  <c r="U38" i="54"/>
  <c r="U37" i="54"/>
  <c r="U36" i="54"/>
  <c r="U35" i="54"/>
  <c r="W35" i="54" s="1"/>
  <c r="U34" i="54"/>
  <c r="U33" i="54"/>
  <c r="U32" i="54"/>
  <c r="U31" i="54"/>
  <c r="W31" i="54" s="1"/>
  <c r="U30" i="54"/>
  <c r="U29" i="54"/>
  <c r="U28" i="54"/>
  <c r="U27" i="54"/>
  <c r="U26" i="54"/>
  <c r="U25" i="54"/>
  <c r="U24" i="54"/>
  <c r="U23" i="54"/>
  <c r="U22" i="54"/>
  <c r="U21" i="54"/>
  <c r="U20" i="54"/>
  <c r="U19" i="54"/>
  <c r="U18" i="54"/>
  <c r="U17" i="54"/>
  <c r="U16" i="54"/>
  <c r="U15" i="54"/>
  <c r="U14" i="54"/>
  <c r="U13" i="54"/>
  <c r="U12" i="54"/>
  <c r="U11" i="54"/>
  <c r="U10" i="54"/>
  <c r="U9" i="54"/>
  <c r="U8" i="54"/>
  <c r="U7" i="54"/>
  <c r="U6" i="54"/>
  <c r="U5" i="54"/>
  <c r="U4" i="54"/>
  <c r="U3" i="54"/>
  <c r="T50" i="54"/>
  <c r="T49" i="54"/>
  <c r="T48" i="54"/>
  <c r="T47" i="54"/>
  <c r="T46" i="54"/>
  <c r="T45" i="54"/>
  <c r="T44" i="54"/>
  <c r="T43" i="54"/>
  <c r="T42" i="54"/>
  <c r="T41" i="54"/>
  <c r="T40" i="54"/>
  <c r="T39" i="54"/>
  <c r="T38" i="54"/>
  <c r="T37" i="54"/>
  <c r="T36" i="54"/>
  <c r="T35" i="54"/>
  <c r="T34" i="54"/>
  <c r="T33" i="54"/>
  <c r="T32" i="54"/>
  <c r="T31" i="54"/>
  <c r="T30" i="54"/>
  <c r="T29" i="54"/>
  <c r="T28" i="54"/>
  <c r="T27" i="54"/>
  <c r="T26" i="54"/>
  <c r="T25" i="54"/>
  <c r="T24" i="54"/>
  <c r="T23" i="54"/>
  <c r="T22" i="54"/>
  <c r="T21" i="54"/>
  <c r="T20" i="54"/>
  <c r="T19" i="54"/>
  <c r="T18" i="54"/>
  <c r="T17" i="54"/>
  <c r="T16" i="54"/>
  <c r="T15" i="54"/>
  <c r="T14" i="54"/>
  <c r="T13" i="54"/>
  <c r="T12" i="54"/>
  <c r="T11" i="54"/>
  <c r="T10" i="54"/>
  <c r="T9" i="54"/>
  <c r="T8" i="54"/>
  <c r="T7" i="54"/>
  <c r="T6" i="54"/>
  <c r="T5" i="54"/>
  <c r="T4" i="54"/>
  <c r="T3" i="54"/>
  <c r="S50" i="54"/>
  <c r="S49" i="54"/>
  <c r="S48" i="54"/>
  <c r="S47" i="54"/>
  <c r="S46" i="54"/>
  <c r="S45" i="54"/>
  <c r="S44" i="54"/>
  <c r="S43" i="54"/>
  <c r="S42" i="54"/>
  <c r="S41" i="54"/>
  <c r="S40" i="54"/>
  <c r="S39" i="54"/>
  <c r="S38" i="54"/>
  <c r="S37" i="54"/>
  <c r="S36" i="54"/>
  <c r="S35" i="54"/>
  <c r="S34" i="54"/>
  <c r="S33" i="54"/>
  <c r="S32" i="54"/>
  <c r="S31" i="54"/>
  <c r="S30" i="54"/>
  <c r="S29" i="54"/>
  <c r="S28" i="54"/>
  <c r="S27" i="54"/>
  <c r="S26" i="54"/>
  <c r="S25" i="54"/>
  <c r="S24" i="54"/>
  <c r="S23" i="54"/>
  <c r="S22" i="54"/>
  <c r="S21" i="54"/>
  <c r="S20" i="54"/>
  <c r="S19" i="54"/>
  <c r="S18" i="54"/>
  <c r="S17" i="54"/>
  <c r="S16" i="54"/>
  <c r="S15" i="54"/>
  <c r="S14" i="54"/>
  <c r="S13" i="54"/>
  <c r="S12" i="54"/>
  <c r="S11" i="54"/>
  <c r="S10" i="54"/>
  <c r="S9" i="54"/>
  <c r="S8" i="54"/>
  <c r="S7" i="54"/>
  <c r="S6" i="54"/>
  <c r="S5" i="54"/>
  <c r="S4" i="54"/>
  <c r="S3" i="54"/>
  <c r="R50" i="54"/>
  <c r="R49" i="54"/>
  <c r="R48" i="54"/>
  <c r="R47" i="54"/>
  <c r="R46" i="54"/>
  <c r="R45" i="54"/>
  <c r="R44" i="54"/>
  <c r="R43" i="54"/>
  <c r="R42" i="54"/>
  <c r="R41" i="54"/>
  <c r="R40" i="54"/>
  <c r="R39" i="54"/>
  <c r="R38" i="54"/>
  <c r="R37" i="54"/>
  <c r="R36" i="54"/>
  <c r="R35" i="54"/>
  <c r="R34" i="54"/>
  <c r="R33" i="54"/>
  <c r="R32" i="54"/>
  <c r="R31" i="54"/>
  <c r="R30" i="54"/>
  <c r="R29" i="54"/>
  <c r="R28" i="54"/>
  <c r="R27" i="54"/>
  <c r="R26" i="54"/>
  <c r="R25" i="54"/>
  <c r="R24" i="54"/>
  <c r="R23" i="54"/>
  <c r="R22" i="54"/>
  <c r="R21" i="54"/>
  <c r="R20" i="54"/>
  <c r="R19" i="54"/>
  <c r="R18" i="54"/>
  <c r="R17" i="54"/>
  <c r="R16" i="54"/>
  <c r="R15" i="54"/>
  <c r="R14" i="54"/>
  <c r="R13" i="54"/>
  <c r="R12" i="54"/>
  <c r="R11" i="54"/>
  <c r="R10" i="54"/>
  <c r="R9" i="54"/>
  <c r="R8" i="54"/>
  <c r="R7" i="54"/>
  <c r="R6" i="54"/>
  <c r="R5" i="54"/>
  <c r="R4" i="54"/>
  <c r="R3" i="54"/>
  <c r="Q50" i="54"/>
  <c r="Q49" i="54"/>
  <c r="Q48" i="54"/>
  <c r="Q47" i="54"/>
  <c r="Q46" i="54"/>
  <c r="Q45" i="54"/>
  <c r="Q44" i="54"/>
  <c r="Q43" i="54"/>
  <c r="Q42" i="54"/>
  <c r="Q41" i="54"/>
  <c r="Q40" i="54"/>
  <c r="Q39" i="54"/>
  <c r="Q38" i="54"/>
  <c r="Q37" i="54"/>
  <c r="Q36" i="54"/>
  <c r="Q35" i="54"/>
  <c r="Q34" i="54"/>
  <c r="Q33" i="54"/>
  <c r="Q32" i="54"/>
  <c r="Q31" i="54"/>
  <c r="Q30" i="54"/>
  <c r="Q29" i="54"/>
  <c r="Q28" i="54"/>
  <c r="Q27" i="54"/>
  <c r="Q26" i="54"/>
  <c r="Q25" i="54"/>
  <c r="Q24" i="54"/>
  <c r="Q23" i="54"/>
  <c r="Q22" i="54"/>
  <c r="Q21" i="54"/>
  <c r="Q20" i="54"/>
  <c r="Q19" i="54"/>
  <c r="Q18" i="54"/>
  <c r="Q17" i="54"/>
  <c r="Q16" i="54"/>
  <c r="Q15" i="54"/>
  <c r="Q14" i="54"/>
  <c r="Q13" i="54"/>
  <c r="Q12" i="54"/>
  <c r="Q11" i="54"/>
  <c r="Q10" i="54"/>
  <c r="Q9" i="54"/>
  <c r="Q8" i="54"/>
  <c r="Q7" i="54"/>
  <c r="Q6" i="54"/>
  <c r="Q5" i="54"/>
  <c r="Q4" i="54"/>
  <c r="Q3" i="54"/>
  <c r="N3" i="54"/>
  <c r="P3" i="54" s="1"/>
  <c r="K50" i="54"/>
  <c r="M50" i="54" s="1"/>
  <c r="Y50" i="54" s="1"/>
  <c r="K49" i="54"/>
  <c r="M49" i="54" s="1"/>
  <c r="Y49" i="54" s="1"/>
  <c r="K48" i="54"/>
  <c r="M48" i="54" s="1"/>
  <c r="Y48" i="54" s="1"/>
  <c r="K47" i="54"/>
  <c r="M47" i="54" s="1"/>
  <c r="Y47" i="54" s="1"/>
  <c r="K46" i="54"/>
  <c r="M46" i="54" s="1"/>
  <c r="Y46" i="54" s="1"/>
  <c r="K45" i="54"/>
  <c r="M45" i="54" s="1"/>
  <c r="Y45" i="54" s="1"/>
  <c r="K44" i="54"/>
  <c r="M44" i="54" s="1"/>
  <c r="Y44" i="54" s="1"/>
  <c r="K43" i="54"/>
  <c r="M43" i="54" s="1"/>
  <c r="Y43" i="54" s="1"/>
  <c r="K42" i="54"/>
  <c r="M42" i="54" s="1"/>
  <c r="Y42" i="54" s="1"/>
  <c r="K41" i="54"/>
  <c r="M41" i="54" s="1"/>
  <c r="Y41" i="54" s="1"/>
  <c r="K40" i="54"/>
  <c r="M40" i="54" s="1"/>
  <c r="Y40" i="54" s="1"/>
  <c r="K39" i="54"/>
  <c r="M39" i="54" s="1"/>
  <c r="Y39" i="54" s="1"/>
  <c r="K38" i="54"/>
  <c r="M38" i="54" s="1"/>
  <c r="Y38" i="54" s="1"/>
  <c r="K37" i="54"/>
  <c r="M37" i="54" s="1"/>
  <c r="Y37" i="54" s="1"/>
  <c r="K36" i="54"/>
  <c r="M36" i="54" s="1"/>
  <c r="Y36" i="54" s="1"/>
  <c r="K35" i="54"/>
  <c r="M35" i="54" s="1"/>
  <c r="Y35" i="54" s="1"/>
  <c r="K34" i="54"/>
  <c r="M34" i="54" s="1"/>
  <c r="Y34" i="54" s="1"/>
  <c r="K33" i="54"/>
  <c r="M33" i="54" s="1"/>
  <c r="Y33" i="54" s="1"/>
  <c r="K32" i="54"/>
  <c r="M32" i="54" s="1"/>
  <c r="Y32" i="54" s="1"/>
  <c r="K31" i="54"/>
  <c r="M31" i="54" s="1"/>
  <c r="Y31" i="54" s="1"/>
  <c r="K30" i="54"/>
  <c r="M30" i="54" s="1"/>
  <c r="Y30" i="54" s="1"/>
  <c r="K29" i="54"/>
  <c r="M29" i="54" s="1"/>
  <c r="Y29" i="54" s="1"/>
  <c r="K28" i="54"/>
  <c r="M28" i="54" s="1"/>
  <c r="Y28" i="54" s="1"/>
  <c r="K27" i="54"/>
  <c r="M27" i="54" s="1"/>
  <c r="Y27" i="54" s="1"/>
  <c r="K26" i="54"/>
  <c r="M26" i="54" s="1"/>
  <c r="Y26" i="54" s="1"/>
  <c r="K25" i="54"/>
  <c r="M25" i="54" s="1"/>
  <c r="Y25" i="54" s="1"/>
  <c r="K24" i="54"/>
  <c r="M24" i="54" s="1"/>
  <c r="Y24" i="54" s="1"/>
  <c r="K23" i="54"/>
  <c r="M23" i="54" s="1"/>
  <c r="Y23" i="54" s="1"/>
  <c r="K22" i="54"/>
  <c r="M22" i="54" s="1"/>
  <c r="Y22" i="54" s="1"/>
  <c r="K21" i="54"/>
  <c r="M21" i="54" s="1"/>
  <c r="Y21" i="54" s="1"/>
  <c r="K20" i="54"/>
  <c r="M20" i="54" s="1"/>
  <c r="Y20" i="54" s="1"/>
  <c r="K19" i="54"/>
  <c r="M19" i="54" s="1"/>
  <c r="Y19" i="54" s="1"/>
  <c r="M18" i="54"/>
  <c r="Y18" i="54" s="1"/>
  <c r="K17" i="54"/>
  <c r="M17" i="54" s="1"/>
  <c r="Y17" i="54" s="1"/>
  <c r="K16" i="54"/>
  <c r="M16" i="54" s="1"/>
  <c r="Y16" i="54" s="1"/>
  <c r="K15" i="54"/>
  <c r="M15" i="54" s="1"/>
  <c r="Y15" i="54" s="1"/>
  <c r="K14" i="54"/>
  <c r="M14" i="54" s="1"/>
  <c r="Y14" i="54" s="1"/>
  <c r="K13" i="54"/>
  <c r="M13" i="54" s="1"/>
  <c r="Y13" i="54" s="1"/>
  <c r="K12" i="54"/>
  <c r="M12" i="54" s="1"/>
  <c r="Y12" i="54" s="1"/>
  <c r="K11" i="54"/>
  <c r="M11" i="54" s="1"/>
  <c r="Y11" i="54" s="1"/>
  <c r="K10" i="54"/>
  <c r="M10" i="54" s="1"/>
  <c r="Y10" i="54" s="1"/>
  <c r="K9" i="54"/>
  <c r="M9" i="54" s="1"/>
  <c r="Y9" i="54" s="1"/>
  <c r="K8" i="54"/>
  <c r="M8" i="54" s="1"/>
  <c r="K7" i="54"/>
  <c r="M7" i="54" s="1"/>
  <c r="K6" i="54"/>
  <c r="M6" i="54" s="1"/>
  <c r="K5" i="54"/>
  <c r="M5" i="54" s="1"/>
  <c r="K4" i="54"/>
  <c r="M4" i="54" s="1"/>
  <c r="K3" i="54"/>
  <c r="M3" i="54" s="1"/>
  <c r="J50" i="54"/>
  <c r="J49" i="54"/>
  <c r="J48" i="54"/>
  <c r="J47" i="54"/>
  <c r="J46" i="54"/>
  <c r="J45" i="54"/>
  <c r="J44" i="54"/>
  <c r="J43" i="54"/>
  <c r="J42" i="54"/>
  <c r="J41" i="54"/>
  <c r="J40" i="54"/>
  <c r="J39" i="54"/>
  <c r="J38" i="54"/>
  <c r="J37" i="54"/>
  <c r="J36" i="54"/>
  <c r="J35" i="54"/>
  <c r="J34" i="54"/>
  <c r="J33" i="54"/>
  <c r="J32" i="54"/>
  <c r="J31" i="54"/>
  <c r="J30" i="54"/>
  <c r="J29" i="54"/>
  <c r="J28" i="54"/>
  <c r="J27" i="54"/>
  <c r="J26" i="54"/>
  <c r="J25" i="54"/>
  <c r="J24" i="54"/>
  <c r="J23" i="54"/>
  <c r="J22" i="54"/>
  <c r="J21" i="54"/>
  <c r="J20" i="54"/>
  <c r="J19" i="54"/>
  <c r="J18" i="54"/>
  <c r="J17" i="54"/>
  <c r="J16" i="54"/>
  <c r="J15" i="54"/>
  <c r="J14" i="54"/>
  <c r="J13" i="54"/>
  <c r="J12" i="54"/>
  <c r="J11" i="54"/>
  <c r="J10" i="54"/>
  <c r="J9" i="54"/>
  <c r="J8" i="54"/>
  <c r="J7" i="54"/>
  <c r="J6" i="54"/>
  <c r="J5" i="54"/>
  <c r="J4" i="54"/>
  <c r="J3" i="54"/>
  <c r="I50" i="54"/>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2" i="54"/>
  <c r="I11" i="54"/>
  <c r="I10" i="54"/>
  <c r="I9" i="54"/>
  <c r="I8" i="54"/>
  <c r="I7" i="54"/>
  <c r="I6" i="54"/>
  <c r="I5" i="54"/>
  <c r="I4" i="54"/>
  <c r="I3" i="54"/>
  <c r="H50" i="54"/>
  <c r="H49" i="54"/>
  <c r="H48" i="54"/>
  <c r="H47" i="54"/>
  <c r="H46" i="54"/>
  <c r="H45" i="54"/>
  <c r="H44" i="54"/>
  <c r="H43" i="54"/>
  <c r="H42" i="54"/>
  <c r="H41" i="54"/>
  <c r="H40" i="54"/>
  <c r="H39" i="54"/>
  <c r="H38" i="54"/>
  <c r="H37" i="54"/>
  <c r="H36" i="54"/>
  <c r="H35" i="54"/>
  <c r="H34" i="54"/>
  <c r="H33" i="54"/>
  <c r="H32" i="54"/>
  <c r="H31" i="54"/>
  <c r="H30" i="54"/>
  <c r="H29" i="54"/>
  <c r="H28" i="54"/>
  <c r="H27" i="54"/>
  <c r="H26" i="54"/>
  <c r="H25" i="54"/>
  <c r="H24" i="54"/>
  <c r="H23" i="54"/>
  <c r="H22" i="54"/>
  <c r="H21" i="54"/>
  <c r="H20" i="54"/>
  <c r="H19" i="54"/>
  <c r="H18" i="54"/>
  <c r="H17" i="54"/>
  <c r="H16" i="54"/>
  <c r="H15" i="54"/>
  <c r="H14" i="54"/>
  <c r="H13" i="54"/>
  <c r="H12" i="54"/>
  <c r="H11" i="54"/>
  <c r="H10" i="54"/>
  <c r="H9" i="54"/>
  <c r="H8" i="54"/>
  <c r="Z8" i="54" s="1"/>
  <c r="H7" i="54"/>
  <c r="Z7" i="54" s="1"/>
  <c r="H6" i="54"/>
  <c r="Z6" i="54" s="1"/>
  <c r="H5" i="54"/>
  <c r="Z5" i="54" s="1"/>
  <c r="H4" i="54"/>
  <c r="H3" i="54"/>
  <c r="G50" i="54"/>
  <c r="G49" i="54"/>
  <c r="G48" i="54"/>
  <c r="G47" i="54"/>
  <c r="G46" i="54"/>
  <c r="G45" i="54"/>
  <c r="G44" i="54"/>
  <c r="G43" i="54"/>
  <c r="G42" i="54"/>
  <c r="G41" i="54"/>
  <c r="G40" i="54"/>
  <c r="G39" i="54"/>
  <c r="G38" i="54"/>
  <c r="G37" i="54"/>
  <c r="G36" i="54"/>
  <c r="G35" i="54"/>
  <c r="G34" i="54"/>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G5" i="54"/>
  <c r="G4" i="54"/>
  <c r="G3"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11" i="54"/>
  <c r="F10" i="54"/>
  <c r="F9" i="54"/>
  <c r="F8" i="54"/>
  <c r="F7" i="54"/>
  <c r="F6" i="54"/>
  <c r="F5" i="54"/>
  <c r="F4" i="54"/>
  <c r="F3" i="54"/>
  <c r="E50" i="54"/>
  <c r="E49" i="54"/>
  <c r="E48" i="54"/>
  <c r="E47" i="54"/>
  <c r="E46" i="54"/>
  <c r="E45" i="54"/>
  <c r="E44" i="54"/>
  <c r="E43" i="54"/>
  <c r="E42" i="54"/>
  <c r="E41" i="54"/>
  <c r="E40" i="54"/>
  <c r="E39" i="54"/>
  <c r="E38" i="54"/>
  <c r="E37" i="54"/>
  <c r="E36" i="54"/>
  <c r="E35" i="54"/>
  <c r="E34" i="54"/>
  <c r="E33" i="54"/>
  <c r="E32" i="54"/>
  <c r="E31" i="54"/>
  <c r="E30" i="54"/>
  <c r="E29" i="54"/>
  <c r="E28" i="54"/>
  <c r="E27" i="54"/>
  <c r="E26" i="54"/>
  <c r="E25" i="54"/>
  <c r="E24" i="54"/>
  <c r="E23" i="54"/>
  <c r="E22" i="54"/>
  <c r="E21" i="54"/>
  <c r="E20" i="54"/>
  <c r="E19" i="54"/>
  <c r="E18" i="54"/>
  <c r="E17" i="54"/>
  <c r="E16" i="54"/>
  <c r="E15" i="54"/>
  <c r="E14" i="54"/>
  <c r="E13" i="54"/>
  <c r="E12" i="54"/>
  <c r="E11" i="54"/>
  <c r="E10" i="54"/>
  <c r="E9" i="54"/>
  <c r="E8" i="54"/>
  <c r="E7" i="54"/>
  <c r="E6" i="54"/>
  <c r="E5" i="54"/>
  <c r="E4" i="54"/>
  <c r="E3"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D11" i="54"/>
  <c r="D10" i="54"/>
  <c r="D9" i="54"/>
  <c r="D8" i="54"/>
  <c r="D7" i="54"/>
  <c r="D6" i="54"/>
  <c r="D5" i="54"/>
  <c r="D4" i="54"/>
  <c r="D3" i="54"/>
  <c r="C50" i="54"/>
  <c r="C49" i="54"/>
  <c r="C48" i="54"/>
  <c r="C47" i="54"/>
  <c r="C46" i="54"/>
  <c r="C45" i="54"/>
  <c r="C44" i="54"/>
  <c r="C43" i="54"/>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6" i="54"/>
  <c r="C5" i="54"/>
  <c r="C4" i="54"/>
  <c r="C3"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5" i="54"/>
  <c r="B4" i="54"/>
  <c r="B3" i="54"/>
  <c r="B12" i="53"/>
  <c r="BQ9" i="53"/>
  <c r="BP9" i="53"/>
  <c r="BO9" i="53"/>
  <c r="BN9" i="53"/>
  <c r="BM9" i="53"/>
  <c r="BL9" i="53"/>
  <c r="BK9" i="53"/>
  <c r="BJ9" i="53"/>
  <c r="BI9" i="53"/>
  <c r="BH9" i="53"/>
  <c r="BG9" i="53"/>
  <c r="BF9" i="53"/>
  <c r="BE9" i="53"/>
  <c r="BD9" i="53"/>
  <c r="BC9" i="53"/>
  <c r="BB9" i="53"/>
  <c r="BA9" i="53"/>
  <c r="AZ9" i="53"/>
  <c r="AY9" i="53"/>
  <c r="AX9" i="53"/>
  <c r="AW9" i="53"/>
  <c r="AV9" i="53"/>
  <c r="AU9" i="53"/>
  <c r="AT9" i="53"/>
  <c r="AS9" i="53"/>
  <c r="AR9" i="53"/>
  <c r="AQ9" i="53"/>
  <c r="AP9" i="53"/>
  <c r="AO9" i="53"/>
  <c r="AN9" i="53"/>
  <c r="AM9" i="53"/>
  <c r="AL9" i="53"/>
  <c r="AK9" i="53"/>
  <c r="AJ9" i="53"/>
  <c r="AI9" i="53"/>
  <c r="AH9" i="53"/>
  <c r="AG9" i="53"/>
  <c r="AF9" i="53"/>
  <c r="AE9" i="53"/>
  <c r="AD9" i="53"/>
  <c r="AC9" i="53"/>
  <c r="AB9" i="53"/>
  <c r="AA9" i="53"/>
  <c r="BT8" i="53"/>
  <c r="BS8" i="53"/>
  <c r="BR8" i="53"/>
  <c r="BQ8" i="53"/>
  <c r="BP8" i="53"/>
  <c r="BO8" i="53"/>
  <c r="BN8" i="53"/>
  <c r="BM8" i="53"/>
  <c r="BL8" i="53"/>
  <c r="BK8" i="53"/>
  <c r="BJ8" i="53"/>
  <c r="BI8" i="53"/>
  <c r="BH8" i="53"/>
  <c r="BG8" i="53"/>
  <c r="BF8" i="53"/>
  <c r="BE8" i="53"/>
  <c r="BD8" i="53"/>
  <c r="BC8" i="53"/>
  <c r="BB8" i="53"/>
  <c r="BA8" i="53"/>
  <c r="AZ8" i="53"/>
  <c r="AY8" i="53"/>
  <c r="AX8" i="53"/>
  <c r="AW8" i="53"/>
  <c r="AV8" i="53"/>
  <c r="AU8" i="53"/>
  <c r="AT8" i="53"/>
  <c r="AS8" i="53"/>
  <c r="AR8" i="53"/>
  <c r="AQ8" i="53"/>
  <c r="AP8" i="53"/>
  <c r="AO8" i="53"/>
  <c r="AN8" i="53"/>
  <c r="AM8" i="53"/>
  <c r="AL8" i="53"/>
  <c r="AK8" i="53"/>
  <c r="AJ8" i="53"/>
  <c r="AI8" i="53"/>
  <c r="AH8" i="53"/>
  <c r="AG8" i="53"/>
  <c r="AF8" i="53"/>
  <c r="AE8" i="53"/>
  <c r="AD8" i="53"/>
  <c r="AC8" i="53"/>
  <c r="AB8" i="53"/>
  <c r="AA8" i="53"/>
  <c r="B7" i="53"/>
  <c r="BV7" i="53"/>
  <c r="BU7" i="53"/>
  <c r="BT7" i="53"/>
  <c r="BS7" i="53"/>
  <c r="BR7" i="53"/>
  <c r="BQ7" i="53"/>
  <c r="BP7" i="53"/>
  <c r="BO7" i="53"/>
  <c r="BN7" i="53"/>
  <c r="BM7" i="53"/>
  <c r="BL7" i="53"/>
  <c r="BK7" i="53"/>
  <c r="BJ7" i="53"/>
  <c r="BI7" i="53"/>
  <c r="BH7" i="53"/>
  <c r="BG7" i="53"/>
  <c r="BF7" i="53"/>
  <c r="BE7" i="53"/>
  <c r="BD7" i="53"/>
  <c r="BC7" i="53"/>
  <c r="BB7" i="53"/>
  <c r="BA7" i="53"/>
  <c r="AZ7" i="53"/>
  <c r="AY7" i="53"/>
  <c r="AX7" i="53"/>
  <c r="AW7" i="53"/>
  <c r="AV7" i="53"/>
  <c r="AU7" i="53"/>
  <c r="AT7" i="53"/>
  <c r="AS7" i="53"/>
  <c r="AR7" i="53"/>
  <c r="AQ7" i="53"/>
  <c r="AP7" i="53"/>
  <c r="AO7" i="53"/>
  <c r="AN7" i="53"/>
  <c r="AM7" i="53"/>
  <c r="AL7" i="53"/>
  <c r="AK7" i="53"/>
  <c r="AJ7" i="53"/>
  <c r="AI7" i="53"/>
  <c r="AH7" i="53"/>
  <c r="AG7" i="53"/>
  <c r="AF7" i="53"/>
  <c r="AE7" i="53"/>
  <c r="AD7" i="53"/>
  <c r="AC7" i="53"/>
  <c r="AB7" i="53"/>
  <c r="AA7" i="53"/>
  <c r="BV10" i="53"/>
  <c r="BV6" i="53"/>
  <c r="BU6" i="53"/>
  <c r="BT6" i="53"/>
  <c r="BS6" i="53"/>
  <c r="BR6" i="53"/>
  <c r="BQ6" i="53"/>
  <c r="BP6" i="53"/>
  <c r="BO6" i="53"/>
  <c r="BN6" i="53"/>
  <c r="BM6" i="53"/>
  <c r="BL6" i="53"/>
  <c r="BK6" i="53"/>
  <c r="BJ6" i="53"/>
  <c r="BI6" i="53"/>
  <c r="BH6" i="53"/>
  <c r="BG6" i="53"/>
  <c r="BF6" i="53"/>
  <c r="BE6" i="53"/>
  <c r="BD6" i="53"/>
  <c r="BC6" i="53"/>
  <c r="BB6" i="53"/>
  <c r="BA6" i="53"/>
  <c r="AZ6" i="53"/>
  <c r="AY6" i="53"/>
  <c r="AX6" i="53"/>
  <c r="AW6" i="53"/>
  <c r="AV6" i="53"/>
  <c r="AU6" i="53"/>
  <c r="AT6" i="53"/>
  <c r="AS6" i="53"/>
  <c r="AR6" i="53"/>
  <c r="AQ6" i="53"/>
  <c r="AP6" i="53"/>
  <c r="AO6" i="53"/>
  <c r="AN6" i="53"/>
  <c r="AM6" i="53"/>
  <c r="AL6" i="53"/>
  <c r="AK6" i="53"/>
  <c r="AJ6" i="53"/>
  <c r="AI6" i="53"/>
  <c r="AH6" i="53"/>
  <c r="AG6" i="53"/>
  <c r="AF6" i="53"/>
  <c r="AE6" i="53"/>
  <c r="AD6" i="53"/>
  <c r="AC6" i="53"/>
  <c r="AB6" i="53"/>
  <c r="AA6" i="53"/>
  <c r="B10" i="53"/>
  <c r="B9" i="53"/>
  <c r="BV4" i="53"/>
  <c r="BU4" i="53"/>
  <c r="BT4" i="53"/>
  <c r="BS4" i="53"/>
  <c r="BR4" i="53"/>
  <c r="BQ4" i="53"/>
  <c r="BP4" i="53"/>
  <c r="BO4" i="53"/>
  <c r="BN4" i="53"/>
  <c r="BM4" i="53"/>
  <c r="BL4" i="53"/>
  <c r="BK4" i="53"/>
  <c r="BJ4" i="53"/>
  <c r="BI4" i="53"/>
  <c r="BH4" i="53"/>
  <c r="BG4" i="53"/>
  <c r="BF4" i="53"/>
  <c r="BE4" i="53"/>
  <c r="BD4" i="53"/>
  <c r="BC4" i="53"/>
  <c r="BB4" i="53"/>
  <c r="BA4" i="53"/>
  <c r="AZ4" i="53"/>
  <c r="AY4" i="53"/>
  <c r="AX4" i="53"/>
  <c r="AW4" i="53"/>
  <c r="AV4" i="53"/>
  <c r="AU4" i="53"/>
  <c r="AT4" i="53"/>
  <c r="AS4" i="53"/>
  <c r="AR4" i="53"/>
  <c r="AQ4" i="53"/>
  <c r="AP4" i="53"/>
  <c r="AO4" i="53"/>
  <c r="AN4" i="53"/>
  <c r="AM4" i="53"/>
  <c r="AL4" i="53"/>
  <c r="AK4" i="53"/>
  <c r="AJ4" i="53"/>
  <c r="AI4" i="53"/>
  <c r="AH4" i="53"/>
  <c r="AG4" i="53"/>
  <c r="AF4" i="53"/>
  <c r="M3" i="53"/>
  <c r="M35" i="53" s="1"/>
  <c r="L3" i="53"/>
  <c r="L35" i="53" s="1"/>
  <c r="BV1" i="53"/>
  <c r="BU1" i="53"/>
  <c r="BT1" i="53"/>
  <c r="BS1" i="53"/>
  <c r="BR1" i="53"/>
  <c r="BQ1" i="53"/>
  <c r="BP1" i="53"/>
  <c r="BO1" i="53"/>
  <c r="BN1" i="53"/>
  <c r="BM1" i="53"/>
  <c r="BL1" i="53"/>
  <c r="BK1" i="53"/>
  <c r="BJ1" i="53"/>
  <c r="BI1" i="53"/>
  <c r="BH1" i="53"/>
  <c r="BG1" i="53"/>
  <c r="BF1" i="53"/>
  <c r="BE1" i="53"/>
  <c r="BD1" i="53"/>
  <c r="BC1" i="53"/>
  <c r="BB1" i="53"/>
  <c r="BA1" i="53"/>
  <c r="AZ1" i="53"/>
  <c r="AY1" i="53"/>
  <c r="AX1" i="53"/>
  <c r="AW1" i="53"/>
  <c r="AV1" i="53"/>
  <c r="AU1" i="53"/>
  <c r="AT1" i="53"/>
  <c r="AS1" i="53"/>
  <c r="AR1" i="53"/>
  <c r="AQ1" i="53"/>
  <c r="AP1" i="53"/>
  <c r="AO1" i="53"/>
  <c r="AN1" i="53"/>
  <c r="AM1" i="53"/>
  <c r="AL1" i="53"/>
  <c r="AK1" i="53"/>
  <c r="AJ1" i="53"/>
  <c r="AI1" i="53"/>
  <c r="AH1" i="53"/>
  <c r="AG1" i="53"/>
  <c r="AF1" i="53"/>
  <c r="AE1" i="53"/>
  <c r="AD1" i="53"/>
  <c r="AC1" i="53"/>
  <c r="AB1" i="53"/>
  <c r="AA1" i="53"/>
  <c r="D46" i="52"/>
  <c r="D44" i="52"/>
  <c r="D42" i="52"/>
  <c r="D40" i="52"/>
  <c r="D38" i="52"/>
  <c r="D36" i="52"/>
  <c r="D34" i="52"/>
  <c r="D26" i="52"/>
  <c r="D24" i="52"/>
  <c r="D22" i="52"/>
  <c r="D20" i="52"/>
  <c r="D18" i="52"/>
  <c r="D14" i="52"/>
  <c r="D12" i="52"/>
  <c r="D10" i="52"/>
  <c r="D8" i="52"/>
  <c r="D6" i="52"/>
  <c r="D4" i="52"/>
  <c r="A1" i="52"/>
  <c r="A31" i="52" s="1"/>
  <c r="R12" i="51"/>
  <c r="R11" i="51"/>
  <c r="L6" i="51" s="1"/>
  <c r="R10" i="51"/>
  <c r="R9" i="51"/>
  <c r="BT9" i="51"/>
  <c r="BS9" i="51"/>
  <c r="BR9" i="51"/>
  <c r="BQ9" i="51"/>
  <c r="BP9" i="51"/>
  <c r="BO9" i="51"/>
  <c r="BN9" i="51"/>
  <c r="BM9" i="51"/>
  <c r="BL9" i="51"/>
  <c r="BK9" i="51"/>
  <c r="BJ9" i="51"/>
  <c r="BI9" i="51"/>
  <c r="BH9" i="51"/>
  <c r="BG9" i="51"/>
  <c r="BF9" i="51"/>
  <c r="BE9" i="51"/>
  <c r="BD9" i="51"/>
  <c r="BC9" i="51"/>
  <c r="BB9" i="51"/>
  <c r="BA9" i="51"/>
  <c r="AZ9" i="51"/>
  <c r="AY9" i="51"/>
  <c r="AX9" i="51"/>
  <c r="AW9" i="51"/>
  <c r="AV9" i="51"/>
  <c r="AU9" i="51"/>
  <c r="AT9" i="51"/>
  <c r="AS9" i="51"/>
  <c r="AR9" i="51"/>
  <c r="AQ9" i="51"/>
  <c r="AP9" i="51"/>
  <c r="AO9" i="51"/>
  <c r="AN9" i="51"/>
  <c r="AM9" i="51"/>
  <c r="AL9" i="51"/>
  <c r="AK9" i="51"/>
  <c r="AJ9" i="51"/>
  <c r="AI9" i="51"/>
  <c r="AH9" i="51"/>
  <c r="AG9" i="51"/>
  <c r="AF9" i="51"/>
  <c r="AE9" i="51"/>
  <c r="AD9" i="51"/>
  <c r="AC9" i="51"/>
  <c r="AB9" i="51"/>
  <c r="AA9" i="51"/>
  <c r="BT8" i="51"/>
  <c r="BS8" i="51"/>
  <c r="BR8" i="51"/>
  <c r="BQ8" i="51"/>
  <c r="BP8" i="51"/>
  <c r="BO8" i="51"/>
  <c r="BN8" i="51"/>
  <c r="BM8" i="51"/>
  <c r="BL8" i="51"/>
  <c r="BK8" i="51"/>
  <c r="BJ8" i="51"/>
  <c r="BI8" i="51"/>
  <c r="BH8" i="51"/>
  <c r="BG8" i="51"/>
  <c r="BF8" i="51"/>
  <c r="BE8" i="51"/>
  <c r="BD8" i="51"/>
  <c r="BC8" i="51"/>
  <c r="BB8" i="51"/>
  <c r="BA8" i="51"/>
  <c r="AZ8" i="51"/>
  <c r="AY8" i="51"/>
  <c r="AX8" i="51"/>
  <c r="AW8" i="51"/>
  <c r="AV8" i="51"/>
  <c r="AU8" i="51"/>
  <c r="AT8" i="51"/>
  <c r="AS8" i="51"/>
  <c r="AR8" i="51"/>
  <c r="AQ8" i="51"/>
  <c r="AP8" i="51"/>
  <c r="AO8" i="51"/>
  <c r="AN8" i="51"/>
  <c r="AM8" i="51"/>
  <c r="AL8" i="51"/>
  <c r="AK8" i="51"/>
  <c r="AJ8" i="51"/>
  <c r="AI8" i="51"/>
  <c r="AH8" i="51"/>
  <c r="AG8" i="51"/>
  <c r="AF8" i="51"/>
  <c r="AE8" i="51"/>
  <c r="AD8" i="51"/>
  <c r="AC8" i="51"/>
  <c r="AB8" i="51"/>
  <c r="AA8" i="51"/>
  <c r="R8" i="51"/>
  <c r="B7" i="51" s="1"/>
  <c r="BV7" i="51"/>
  <c r="BU7" i="51"/>
  <c r="BT7" i="51"/>
  <c r="BS7" i="51"/>
  <c r="BR7" i="51"/>
  <c r="BQ7" i="51"/>
  <c r="BP7" i="51"/>
  <c r="BO7" i="51"/>
  <c r="BN7" i="51"/>
  <c r="BM7" i="51"/>
  <c r="BL7" i="51"/>
  <c r="BK7" i="51"/>
  <c r="BJ7" i="51"/>
  <c r="BI7" i="51"/>
  <c r="BH7" i="51"/>
  <c r="BG7" i="51"/>
  <c r="BF7" i="51"/>
  <c r="BE7" i="51"/>
  <c r="BD7" i="51"/>
  <c r="BC7" i="51"/>
  <c r="BB7" i="51"/>
  <c r="BA7" i="51"/>
  <c r="AZ7" i="51"/>
  <c r="AY7" i="51"/>
  <c r="AX7" i="51"/>
  <c r="AW7" i="51"/>
  <c r="AV7" i="51"/>
  <c r="AU7" i="51"/>
  <c r="AT7" i="51"/>
  <c r="AS7" i="51"/>
  <c r="AR7" i="51"/>
  <c r="AQ7" i="51"/>
  <c r="AP7" i="51"/>
  <c r="AO7" i="51"/>
  <c r="AN7" i="51"/>
  <c r="AM7" i="51"/>
  <c r="AL7" i="51"/>
  <c r="AK7" i="51"/>
  <c r="AJ7" i="51"/>
  <c r="AI7" i="51"/>
  <c r="AH7" i="51"/>
  <c r="AG7" i="51"/>
  <c r="AF7" i="51"/>
  <c r="AE7" i="51"/>
  <c r="AD7" i="51"/>
  <c r="AC7" i="51"/>
  <c r="AB7" i="51"/>
  <c r="AA7" i="51"/>
  <c r="R7" i="51"/>
  <c r="BU2" i="51" s="1"/>
  <c r="BV6" i="51"/>
  <c r="BU6" i="51"/>
  <c r="BT6" i="51"/>
  <c r="BS6" i="51"/>
  <c r="BR6" i="51"/>
  <c r="BQ6" i="51"/>
  <c r="BP6" i="51"/>
  <c r="BO6" i="51"/>
  <c r="BN6" i="51"/>
  <c r="BM6" i="51"/>
  <c r="BL6" i="51"/>
  <c r="BK6" i="51"/>
  <c r="BJ6" i="51"/>
  <c r="BI6" i="51"/>
  <c r="BH6" i="51"/>
  <c r="BG6" i="51"/>
  <c r="BF6" i="51"/>
  <c r="BE6" i="51"/>
  <c r="BD6" i="51"/>
  <c r="BC6" i="51"/>
  <c r="BB6" i="51"/>
  <c r="BA6" i="51"/>
  <c r="AZ6" i="51"/>
  <c r="AY6" i="51"/>
  <c r="AX6" i="51"/>
  <c r="AW6" i="51"/>
  <c r="AV6" i="51"/>
  <c r="AU6" i="51"/>
  <c r="AT6" i="51"/>
  <c r="AS6" i="51"/>
  <c r="AR6" i="51"/>
  <c r="AQ6" i="51"/>
  <c r="AP6" i="51"/>
  <c r="AO6" i="51"/>
  <c r="AN6" i="51"/>
  <c r="AM6" i="51"/>
  <c r="AL6" i="51"/>
  <c r="AK6" i="51"/>
  <c r="AJ6" i="51"/>
  <c r="AI6" i="51"/>
  <c r="AH6" i="51"/>
  <c r="AG6" i="51"/>
  <c r="AF6" i="51"/>
  <c r="AE6" i="51"/>
  <c r="AD6" i="51"/>
  <c r="AC6" i="51"/>
  <c r="AB6" i="51"/>
  <c r="AA6" i="51"/>
  <c r="R6" i="51"/>
  <c r="B10" i="51" s="1"/>
  <c r="R5" i="51"/>
  <c r="B13" i="51" s="1"/>
  <c r="BV4" i="51"/>
  <c r="BU4" i="51"/>
  <c r="BT4" i="51"/>
  <c r="BS4" i="51"/>
  <c r="BR4" i="51"/>
  <c r="BQ4" i="51"/>
  <c r="BP4" i="51"/>
  <c r="BO4" i="51"/>
  <c r="BN4" i="51"/>
  <c r="BM4" i="51"/>
  <c r="BL4" i="51"/>
  <c r="BK4" i="51"/>
  <c r="BJ4" i="51"/>
  <c r="BI4" i="51"/>
  <c r="BH4" i="51"/>
  <c r="BG4" i="51"/>
  <c r="BF4" i="51"/>
  <c r="BE4" i="51"/>
  <c r="BD4" i="51"/>
  <c r="BC4" i="51"/>
  <c r="BB4" i="51"/>
  <c r="BA4" i="51"/>
  <c r="AZ4" i="51"/>
  <c r="AY4" i="51"/>
  <c r="AX4" i="51"/>
  <c r="AW4" i="51"/>
  <c r="AV4" i="51"/>
  <c r="AU4" i="51"/>
  <c r="AT4" i="51"/>
  <c r="AS4" i="51"/>
  <c r="AR4" i="51"/>
  <c r="AQ4" i="51"/>
  <c r="AP4" i="51"/>
  <c r="AO4" i="51"/>
  <c r="AN4" i="51"/>
  <c r="AM4" i="51"/>
  <c r="AL4" i="51"/>
  <c r="AK4" i="51"/>
  <c r="AJ4" i="51"/>
  <c r="AI4" i="51"/>
  <c r="AH4" i="51"/>
  <c r="AG4" i="51"/>
  <c r="AF4" i="51"/>
  <c r="AE4" i="51"/>
  <c r="AD4" i="51"/>
  <c r="AC4" i="51"/>
  <c r="R4" i="51"/>
  <c r="M3" i="51" s="1"/>
  <c r="M35" i="51" s="1"/>
  <c r="R3" i="51"/>
  <c r="L3" i="51" s="1"/>
  <c r="L35" i="51" s="1"/>
  <c r="BV2" i="51"/>
  <c r="BS2" i="51"/>
  <c r="BO2" i="51"/>
  <c r="BI2" i="51"/>
  <c r="BH2" i="51"/>
  <c r="BG2" i="51"/>
  <c r="BA2" i="51"/>
  <c r="AX2" i="51"/>
  <c r="AU2" i="51"/>
  <c r="AS2" i="51"/>
  <c r="AP2" i="51"/>
  <c r="AJ2" i="51"/>
  <c r="AI2" i="51"/>
  <c r="AH2" i="51"/>
  <c r="AB2" i="51"/>
  <c r="R2" i="51"/>
  <c r="BV1" i="51"/>
  <c r="BU1" i="51"/>
  <c r="BT1" i="51"/>
  <c r="BS1" i="51"/>
  <c r="BR1" i="51"/>
  <c r="BQ1" i="51"/>
  <c r="BP1" i="51"/>
  <c r="BO1" i="51"/>
  <c r="BN1" i="51"/>
  <c r="BM1" i="51"/>
  <c r="BL1" i="51"/>
  <c r="BK1" i="51"/>
  <c r="BJ1" i="51"/>
  <c r="BI1" i="51"/>
  <c r="BH1" i="51"/>
  <c r="BG1" i="51"/>
  <c r="BF1" i="51"/>
  <c r="BE1" i="51"/>
  <c r="BD1" i="51"/>
  <c r="BC1" i="51"/>
  <c r="BB1" i="51"/>
  <c r="BA1" i="51"/>
  <c r="AZ1" i="51"/>
  <c r="AY1" i="51"/>
  <c r="AX1" i="51"/>
  <c r="AW1" i="51"/>
  <c r="AV1" i="51"/>
  <c r="AU1" i="51"/>
  <c r="AT1" i="51"/>
  <c r="AS1" i="51"/>
  <c r="AR1" i="51"/>
  <c r="AQ1" i="51"/>
  <c r="AP1" i="51"/>
  <c r="AO1" i="51"/>
  <c r="AN1" i="51"/>
  <c r="AM1" i="51"/>
  <c r="AL1" i="51"/>
  <c r="AK1" i="51"/>
  <c r="AJ1" i="51"/>
  <c r="AI1" i="51"/>
  <c r="AH1" i="51"/>
  <c r="AG1" i="51"/>
  <c r="AF1" i="51"/>
  <c r="AE1" i="51"/>
  <c r="AD1" i="51"/>
  <c r="AC1" i="51"/>
  <c r="AB1" i="51"/>
  <c r="AA1" i="51"/>
  <c r="R12" i="50"/>
  <c r="R11" i="50"/>
  <c r="L6" i="50" s="1"/>
  <c r="R10" i="50"/>
  <c r="R9" i="50"/>
  <c r="BT9" i="50"/>
  <c r="BS9" i="50"/>
  <c r="BR9" i="50"/>
  <c r="BQ9" i="50"/>
  <c r="BP9" i="50"/>
  <c r="BO9" i="50"/>
  <c r="BN9" i="50"/>
  <c r="BM9" i="50"/>
  <c r="BL9" i="50"/>
  <c r="BK9" i="50"/>
  <c r="BJ9" i="50"/>
  <c r="BI9" i="50"/>
  <c r="BH9" i="50"/>
  <c r="BG9" i="50"/>
  <c r="BF9" i="50"/>
  <c r="BE9" i="50"/>
  <c r="BD9" i="50"/>
  <c r="BC9" i="50"/>
  <c r="BB9" i="50"/>
  <c r="BA9" i="50"/>
  <c r="AZ9" i="50"/>
  <c r="AY9" i="50"/>
  <c r="AX9" i="50"/>
  <c r="AW9" i="50"/>
  <c r="AV9" i="50"/>
  <c r="AU9" i="50"/>
  <c r="AT9" i="50"/>
  <c r="AS9" i="50"/>
  <c r="AR9" i="50"/>
  <c r="AQ9" i="50"/>
  <c r="AP9" i="50"/>
  <c r="AO9" i="50"/>
  <c r="AN9" i="50"/>
  <c r="AM9" i="50"/>
  <c r="AL9" i="50"/>
  <c r="AK9" i="50"/>
  <c r="AJ9" i="50"/>
  <c r="AI9" i="50"/>
  <c r="AH9" i="50"/>
  <c r="AG9" i="50"/>
  <c r="AF9" i="50"/>
  <c r="AE9" i="50"/>
  <c r="AD9" i="50"/>
  <c r="AC9" i="50"/>
  <c r="AB9" i="50"/>
  <c r="AA9" i="50"/>
  <c r="BT8" i="50"/>
  <c r="BS8" i="50"/>
  <c r="BR8" i="50"/>
  <c r="BQ8" i="50"/>
  <c r="BP8" i="50"/>
  <c r="BO8" i="50"/>
  <c r="BN8" i="50"/>
  <c r="BM8" i="50"/>
  <c r="BL8" i="50"/>
  <c r="BK8" i="50"/>
  <c r="BJ8" i="50"/>
  <c r="BI8" i="50"/>
  <c r="BH8" i="50"/>
  <c r="BG8" i="50"/>
  <c r="BF8" i="50"/>
  <c r="BE8" i="50"/>
  <c r="BD8" i="50"/>
  <c r="BC8" i="50"/>
  <c r="BB8" i="50"/>
  <c r="BA8" i="50"/>
  <c r="AZ8" i="50"/>
  <c r="AY8" i="50"/>
  <c r="AX8" i="50"/>
  <c r="AW8" i="50"/>
  <c r="AV8" i="50"/>
  <c r="AU8" i="50"/>
  <c r="AT8" i="50"/>
  <c r="AS8" i="50"/>
  <c r="AR8" i="50"/>
  <c r="AQ8" i="50"/>
  <c r="AP8" i="50"/>
  <c r="AO8" i="50"/>
  <c r="AN8" i="50"/>
  <c r="AM8" i="50"/>
  <c r="AL8" i="50"/>
  <c r="AK8" i="50"/>
  <c r="AJ8" i="50"/>
  <c r="AI8" i="50"/>
  <c r="AH8" i="50"/>
  <c r="AG8" i="50"/>
  <c r="AF8" i="50"/>
  <c r="AE8" i="50"/>
  <c r="AD8" i="50"/>
  <c r="AC8" i="50"/>
  <c r="AB8" i="50"/>
  <c r="AA8" i="50"/>
  <c r="R8" i="50"/>
  <c r="B7" i="50" s="1"/>
  <c r="BV7" i="50"/>
  <c r="BU7" i="50"/>
  <c r="BT7" i="50"/>
  <c r="BS7" i="50"/>
  <c r="BR7" i="50"/>
  <c r="BQ7" i="50"/>
  <c r="BP7" i="50"/>
  <c r="BO7" i="50"/>
  <c r="BN7" i="50"/>
  <c r="BM7" i="50"/>
  <c r="BL7" i="50"/>
  <c r="BK7" i="50"/>
  <c r="BJ7" i="50"/>
  <c r="BI7" i="50"/>
  <c r="BH7" i="50"/>
  <c r="BG7" i="50"/>
  <c r="BF7" i="50"/>
  <c r="BE7" i="50"/>
  <c r="BD7" i="50"/>
  <c r="BC7" i="50"/>
  <c r="BB7" i="50"/>
  <c r="BA7" i="50"/>
  <c r="AZ7" i="50"/>
  <c r="AY7" i="50"/>
  <c r="AX7" i="50"/>
  <c r="AW7" i="50"/>
  <c r="AV7" i="50"/>
  <c r="AU7" i="50"/>
  <c r="AT7" i="50"/>
  <c r="AS7" i="50"/>
  <c r="AR7" i="50"/>
  <c r="AQ7" i="50"/>
  <c r="AP7" i="50"/>
  <c r="AO7" i="50"/>
  <c r="AN7" i="50"/>
  <c r="AM7" i="50"/>
  <c r="AL7" i="50"/>
  <c r="AK7" i="50"/>
  <c r="AJ7" i="50"/>
  <c r="AI7" i="50"/>
  <c r="AH7" i="50"/>
  <c r="AG7" i="50"/>
  <c r="AF7" i="50"/>
  <c r="AE7" i="50"/>
  <c r="AD7" i="50"/>
  <c r="AC7" i="50"/>
  <c r="AB7" i="50"/>
  <c r="AA7" i="50"/>
  <c r="R7" i="50"/>
  <c r="BV10" i="50" s="1"/>
  <c r="BV6" i="50"/>
  <c r="BU6" i="50"/>
  <c r="BT6" i="50"/>
  <c r="BS6" i="50"/>
  <c r="BR6" i="50"/>
  <c r="BQ6" i="50"/>
  <c r="BP6" i="50"/>
  <c r="BO6" i="50"/>
  <c r="BN6" i="50"/>
  <c r="BM6" i="50"/>
  <c r="BL6" i="50"/>
  <c r="BK6" i="50"/>
  <c r="BJ6" i="50"/>
  <c r="BI6" i="50"/>
  <c r="BH6" i="50"/>
  <c r="BG6" i="50"/>
  <c r="BF6" i="50"/>
  <c r="BE6" i="50"/>
  <c r="BD6" i="50"/>
  <c r="BC6" i="50"/>
  <c r="BB6" i="50"/>
  <c r="BA6" i="50"/>
  <c r="AZ6" i="50"/>
  <c r="AY6" i="50"/>
  <c r="AX6" i="50"/>
  <c r="AW6" i="50"/>
  <c r="AV6" i="50"/>
  <c r="AU6" i="50"/>
  <c r="AT6" i="50"/>
  <c r="AS6" i="50"/>
  <c r="AR6" i="50"/>
  <c r="AQ6" i="50"/>
  <c r="AP6" i="50"/>
  <c r="AO6" i="50"/>
  <c r="AN6" i="50"/>
  <c r="AM6" i="50"/>
  <c r="AL6" i="50"/>
  <c r="AK6" i="50"/>
  <c r="AJ6" i="50"/>
  <c r="AI6" i="50"/>
  <c r="AH6" i="50"/>
  <c r="AG6" i="50"/>
  <c r="AF6" i="50"/>
  <c r="AE6" i="50"/>
  <c r="AD6" i="50"/>
  <c r="AC6" i="50"/>
  <c r="AB6" i="50"/>
  <c r="AA6" i="50"/>
  <c r="R6" i="50"/>
  <c r="B10" i="50" s="1"/>
  <c r="R5" i="50"/>
  <c r="B13" i="50" s="1"/>
  <c r="BV4" i="50"/>
  <c r="BU4" i="50"/>
  <c r="BT4" i="50"/>
  <c r="BS4" i="50"/>
  <c r="BR4" i="50"/>
  <c r="BQ4" i="50"/>
  <c r="BP4" i="50"/>
  <c r="BO4" i="50"/>
  <c r="BN4" i="50"/>
  <c r="BM4" i="50"/>
  <c r="BL4" i="50"/>
  <c r="BK4" i="50"/>
  <c r="BJ4" i="50"/>
  <c r="BI4" i="50"/>
  <c r="BH4" i="50"/>
  <c r="BG4" i="50"/>
  <c r="BF4" i="50"/>
  <c r="BE4" i="50"/>
  <c r="BD4" i="50"/>
  <c r="BC4" i="50"/>
  <c r="BB4" i="50"/>
  <c r="BA4" i="50"/>
  <c r="AZ4" i="50"/>
  <c r="AY4" i="50"/>
  <c r="AX4" i="50"/>
  <c r="AW4" i="50"/>
  <c r="AV4" i="50"/>
  <c r="AU4" i="50"/>
  <c r="AT4" i="50"/>
  <c r="AS4" i="50"/>
  <c r="AR4" i="50"/>
  <c r="AQ4" i="50"/>
  <c r="AP4" i="50"/>
  <c r="AO4" i="50"/>
  <c r="AN4" i="50"/>
  <c r="AM4" i="50"/>
  <c r="AL4" i="50"/>
  <c r="AK4" i="50"/>
  <c r="AJ4" i="50"/>
  <c r="AI4" i="50"/>
  <c r="AH4" i="50"/>
  <c r="AG4" i="50"/>
  <c r="AF4" i="50"/>
  <c r="AE4" i="50"/>
  <c r="AD4" i="50"/>
  <c r="AC4" i="50"/>
  <c r="AB4" i="50"/>
  <c r="R4" i="50"/>
  <c r="M3" i="50" s="1"/>
  <c r="M35" i="50" s="1"/>
  <c r="M60" i="50" s="1"/>
  <c r="R3" i="50"/>
  <c r="L3" i="50" s="1"/>
  <c r="L35" i="50" s="1"/>
  <c r="BS2" i="50"/>
  <c r="BR2" i="50"/>
  <c r="BK2" i="50"/>
  <c r="BJ2" i="50"/>
  <c r="BC2" i="50"/>
  <c r="BB2" i="50"/>
  <c r="AU2" i="50"/>
  <c r="AT2" i="50"/>
  <c r="AM2" i="50"/>
  <c r="AL2" i="50"/>
  <c r="AE2" i="50"/>
  <c r="AD2" i="50"/>
  <c r="R2" i="50"/>
  <c r="BV1" i="50"/>
  <c r="BU1" i="50"/>
  <c r="BT1" i="50"/>
  <c r="BS1" i="50"/>
  <c r="BR1" i="50"/>
  <c r="BQ1" i="50"/>
  <c r="BP1" i="50"/>
  <c r="BO1" i="50"/>
  <c r="BN1" i="50"/>
  <c r="BM1" i="50"/>
  <c r="BL1" i="50"/>
  <c r="BK1" i="50"/>
  <c r="BJ1" i="50"/>
  <c r="BI1" i="50"/>
  <c r="BH1" i="50"/>
  <c r="BG1" i="50"/>
  <c r="BF1" i="50"/>
  <c r="BE1" i="50"/>
  <c r="BD1" i="50"/>
  <c r="BC1" i="50"/>
  <c r="BB1" i="50"/>
  <c r="BA1" i="50"/>
  <c r="AZ1" i="50"/>
  <c r="AY1" i="50"/>
  <c r="AX1" i="50"/>
  <c r="AW1" i="50"/>
  <c r="AV1" i="50"/>
  <c r="AU1" i="50"/>
  <c r="AT1" i="50"/>
  <c r="AS1" i="50"/>
  <c r="AR1" i="50"/>
  <c r="AQ1" i="50"/>
  <c r="AP1" i="50"/>
  <c r="AO1" i="50"/>
  <c r="AN1" i="50"/>
  <c r="AM1" i="50"/>
  <c r="AL1" i="50"/>
  <c r="AK1" i="50"/>
  <c r="AJ1" i="50"/>
  <c r="AI1" i="50"/>
  <c r="AH1" i="50"/>
  <c r="AG1" i="50"/>
  <c r="AF1" i="50"/>
  <c r="AE1" i="50"/>
  <c r="AD1" i="50"/>
  <c r="AC1" i="50"/>
  <c r="AB1" i="50"/>
  <c r="AA1" i="50"/>
  <c r="R12" i="49"/>
  <c r="R11" i="49"/>
  <c r="L6" i="49" s="1"/>
  <c r="R10" i="49"/>
  <c r="R9" i="49"/>
  <c r="BT9" i="49"/>
  <c r="BS9" i="49"/>
  <c r="BR9" i="49"/>
  <c r="BQ9" i="49"/>
  <c r="BP9" i="49"/>
  <c r="BO9" i="49"/>
  <c r="BN9" i="49"/>
  <c r="BM9" i="49"/>
  <c r="BL9" i="49"/>
  <c r="BK9" i="49"/>
  <c r="BJ9" i="49"/>
  <c r="BI9" i="49"/>
  <c r="BH9" i="49"/>
  <c r="BG9" i="49"/>
  <c r="BF9" i="49"/>
  <c r="BE9" i="49"/>
  <c r="BD9" i="49"/>
  <c r="BC9" i="49"/>
  <c r="BB9" i="49"/>
  <c r="BA9" i="49"/>
  <c r="AZ9" i="49"/>
  <c r="AY9" i="49"/>
  <c r="AX9" i="49"/>
  <c r="AW9" i="49"/>
  <c r="AV9" i="49"/>
  <c r="AU9" i="49"/>
  <c r="AT9" i="49"/>
  <c r="AS9" i="49"/>
  <c r="AR9" i="49"/>
  <c r="AQ9" i="49"/>
  <c r="AP9" i="49"/>
  <c r="AO9" i="49"/>
  <c r="AN9" i="49"/>
  <c r="AM9" i="49"/>
  <c r="AL9" i="49"/>
  <c r="AK9" i="49"/>
  <c r="AJ9" i="49"/>
  <c r="AI9" i="49"/>
  <c r="AH9" i="49"/>
  <c r="AG9" i="49"/>
  <c r="AF9" i="49"/>
  <c r="AE9" i="49"/>
  <c r="AD9" i="49"/>
  <c r="AC9" i="49"/>
  <c r="AB9" i="49"/>
  <c r="AA9" i="49"/>
  <c r="BT8" i="49"/>
  <c r="BS8" i="49"/>
  <c r="BR8" i="49"/>
  <c r="BQ8" i="49"/>
  <c r="BP8" i="49"/>
  <c r="BO8" i="49"/>
  <c r="BN8" i="49"/>
  <c r="BM8" i="49"/>
  <c r="BL8" i="49"/>
  <c r="BK8" i="49"/>
  <c r="BJ8" i="49"/>
  <c r="BI8" i="49"/>
  <c r="BH8" i="49"/>
  <c r="BG8" i="49"/>
  <c r="BF8" i="49"/>
  <c r="BE8" i="49"/>
  <c r="BD8" i="49"/>
  <c r="BC8" i="49"/>
  <c r="BB8" i="49"/>
  <c r="BA8" i="49"/>
  <c r="AZ8" i="49"/>
  <c r="AY8" i="49"/>
  <c r="AX8" i="49"/>
  <c r="AW8" i="49"/>
  <c r="AV8" i="49"/>
  <c r="AU8" i="49"/>
  <c r="AT8" i="49"/>
  <c r="AS8" i="49"/>
  <c r="AR8" i="49"/>
  <c r="AQ8" i="49"/>
  <c r="AP8" i="49"/>
  <c r="AO8" i="49"/>
  <c r="AN8" i="49"/>
  <c r="AM8" i="49"/>
  <c r="AL8" i="49"/>
  <c r="AK8" i="49"/>
  <c r="AJ8" i="49"/>
  <c r="AI8" i="49"/>
  <c r="AH8" i="49"/>
  <c r="AG8" i="49"/>
  <c r="AF8" i="49"/>
  <c r="AE8" i="49"/>
  <c r="AD8" i="49"/>
  <c r="AC8" i="49"/>
  <c r="AB8" i="49"/>
  <c r="AA8" i="49"/>
  <c r="R8" i="49"/>
  <c r="B7" i="49" s="1"/>
  <c r="BV7" i="49"/>
  <c r="BU7" i="49"/>
  <c r="BT7" i="49"/>
  <c r="BS7" i="49"/>
  <c r="BR7" i="49"/>
  <c r="BQ7" i="49"/>
  <c r="BP7" i="49"/>
  <c r="BO7" i="49"/>
  <c r="BN7" i="49"/>
  <c r="BM7" i="49"/>
  <c r="BL7" i="49"/>
  <c r="BK7" i="49"/>
  <c r="BJ7" i="49"/>
  <c r="BI7" i="49"/>
  <c r="BH7" i="49"/>
  <c r="BG7" i="49"/>
  <c r="BF7" i="49"/>
  <c r="BE7" i="49"/>
  <c r="BD7" i="49"/>
  <c r="BC7" i="49"/>
  <c r="BB7" i="49"/>
  <c r="BA7" i="49"/>
  <c r="AZ7" i="49"/>
  <c r="AY7" i="49"/>
  <c r="AX7" i="49"/>
  <c r="AW7" i="49"/>
  <c r="AV7" i="49"/>
  <c r="AU7" i="49"/>
  <c r="AT7" i="49"/>
  <c r="AS7" i="49"/>
  <c r="AR7" i="49"/>
  <c r="AQ7" i="49"/>
  <c r="AP7" i="49"/>
  <c r="AO7" i="49"/>
  <c r="AN7" i="49"/>
  <c r="AM7" i="49"/>
  <c r="AL7" i="49"/>
  <c r="AK7" i="49"/>
  <c r="AJ7" i="49"/>
  <c r="AI7" i="49"/>
  <c r="AH7" i="49"/>
  <c r="AG7" i="49"/>
  <c r="AF7" i="49"/>
  <c r="AE7" i="49"/>
  <c r="AD7" i="49"/>
  <c r="AC7" i="49"/>
  <c r="AB7" i="49"/>
  <c r="AA7" i="49"/>
  <c r="R7" i="49"/>
  <c r="BV10" i="49" s="1"/>
  <c r="BV6" i="49"/>
  <c r="BU6" i="49"/>
  <c r="BT6" i="49"/>
  <c r="BS6" i="49"/>
  <c r="BR6" i="49"/>
  <c r="BQ6" i="49"/>
  <c r="BP6" i="49"/>
  <c r="BO6" i="49"/>
  <c r="BN6" i="49"/>
  <c r="BM6" i="49"/>
  <c r="BL6" i="49"/>
  <c r="BK6" i="49"/>
  <c r="BJ6" i="49"/>
  <c r="BI6" i="49"/>
  <c r="BH6" i="49"/>
  <c r="BG6" i="49"/>
  <c r="BF6" i="49"/>
  <c r="BE6" i="49"/>
  <c r="BD6" i="49"/>
  <c r="BC6" i="49"/>
  <c r="BB6" i="49"/>
  <c r="BA6" i="49"/>
  <c r="AZ6" i="49"/>
  <c r="AY6" i="49"/>
  <c r="AX6" i="49"/>
  <c r="AW6" i="49"/>
  <c r="AV6" i="49"/>
  <c r="AU6" i="49"/>
  <c r="AT6" i="49"/>
  <c r="AS6" i="49"/>
  <c r="AR6" i="49"/>
  <c r="AQ6" i="49"/>
  <c r="AP6" i="49"/>
  <c r="AO6" i="49"/>
  <c r="AN6" i="49"/>
  <c r="AM6" i="49"/>
  <c r="AL6" i="49"/>
  <c r="AK6" i="49"/>
  <c r="AJ6" i="49"/>
  <c r="AI6" i="49"/>
  <c r="AH6" i="49"/>
  <c r="AG6" i="49"/>
  <c r="AF6" i="49"/>
  <c r="AE6" i="49"/>
  <c r="AD6" i="49"/>
  <c r="AC6" i="49"/>
  <c r="AB6" i="49"/>
  <c r="AA6" i="49"/>
  <c r="R6" i="49"/>
  <c r="B10" i="49" s="1"/>
  <c r="R5" i="49"/>
  <c r="B13" i="49" s="1"/>
  <c r="BV4" i="49"/>
  <c r="BU4" i="49"/>
  <c r="BT4" i="49"/>
  <c r="BS4" i="49"/>
  <c r="BR4" i="49"/>
  <c r="BQ4" i="49"/>
  <c r="BP4" i="49"/>
  <c r="BO4" i="49"/>
  <c r="BN4" i="49"/>
  <c r="BM4" i="49"/>
  <c r="BL4" i="49"/>
  <c r="BK4" i="49"/>
  <c r="BJ4" i="49"/>
  <c r="BI4" i="49"/>
  <c r="BH4" i="49"/>
  <c r="BG4" i="49"/>
  <c r="BF4" i="49"/>
  <c r="BE4" i="49"/>
  <c r="BD4" i="49"/>
  <c r="BC4" i="49"/>
  <c r="BB4" i="49"/>
  <c r="BA4" i="49"/>
  <c r="AZ4" i="49"/>
  <c r="AY4" i="49"/>
  <c r="AX4" i="49"/>
  <c r="AW4" i="49"/>
  <c r="AV4" i="49"/>
  <c r="AU4" i="49"/>
  <c r="AT4" i="49"/>
  <c r="AS4" i="49"/>
  <c r="AR4" i="49"/>
  <c r="AQ4" i="49"/>
  <c r="AP4" i="49"/>
  <c r="AO4" i="49"/>
  <c r="AN4" i="49"/>
  <c r="AM4" i="49"/>
  <c r="AL4" i="49"/>
  <c r="AK4" i="49"/>
  <c r="AJ4" i="49"/>
  <c r="AI4" i="49"/>
  <c r="AH4" i="49"/>
  <c r="AG4" i="49"/>
  <c r="AF4" i="49"/>
  <c r="AE4" i="49"/>
  <c r="AD4" i="49"/>
  <c r="AC4" i="49"/>
  <c r="AA4" i="49"/>
  <c r="R4" i="49"/>
  <c r="M3" i="49" s="1"/>
  <c r="M35" i="49" s="1"/>
  <c r="R3" i="49"/>
  <c r="L3" i="49" s="1"/>
  <c r="L35" i="49" s="1"/>
  <c r="L60" i="49" s="1"/>
  <c r="BQ2" i="49"/>
  <c r="BO2" i="49"/>
  <c r="BN2" i="49"/>
  <c r="BG2" i="49"/>
  <c r="BF2" i="49"/>
  <c r="BE2" i="49"/>
  <c r="AX2" i="49"/>
  <c r="AW2" i="49"/>
  <c r="AV2" i="49"/>
  <c r="AO2" i="49"/>
  <c r="AN2" i="49"/>
  <c r="AM2" i="49"/>
  <c r="AF2" i="49"/>
  <c r="AE2" i="49"/>
  <c r="AD2" i="49"/>
  <c r="R2" i="49"/>
  <c r="BV1" i="49"/>
  <c r="BU1" i="49"/>
  <c r="BT1" i="49"/>
  <c r="BS1" i="49"/>
  <c r="BR1" i="49"/>
  <c r="BQ1" i="49"/>
  <c r="BP1" i="49"/>
  <c r="BO1" i="49"/>
  <c r="BN1" i="49"/>
  <c r="BM1" i="49"/>
  <c r="BL1" i="49"/>
  <c r="BK1" i="49"/>
  <c r="BJ1" i="49"/>
  <c r="BI1" i="49"/>
  <c r="BH1" i="49"/>
  <c r="BG1" i="49"/>
  <c r="BF1" i="49"/>
  <c r="BE1" i="49"/>
  <c r="BD1" i="49"/>
  <c r="BC1" i="49"/>
  <c r="BB1" i="49"/>
  <c r="BA1" i="49"/>
  <c r="AZ1" i="49"/>
  <c r="AY1" i="49"/>
  <c r="AX1" i="49"/>
  <c r="AW1" i="49"/>
  <c r="AV1" i="49"/>
  <c r="AU1" i="49"/>
  <c r="AT1" i="49"/>
  <c r="AS1" i="49"/>
  <c r="AR1" i="49"/>
  <c r="AQ1" i="49"/>
  <c r="AP1" i="49"/>
  <c r="AO1" i="49"/>
  <c r="AN1" i="49"/>
  <c r="AM1" i="49"/>
  <c r="AL1" i="49"/>
  <c r="AK1" i="49"/>
  <c r="AJ1" i="49"/>
  <c r="AI1" i="49"/>
  <c r="AH1" i="49"/>
  <c r="AG1" i="49"/>
  <c r="AF1" i="49"/>
  <c r="AE1" i="49"/>
  <c r="AD1" i="49"/>
  <c r="AC1" i="49"/>
  <c r="AB1" i="49"/>
  <c r="AA1" i="49"/>
  <c r="R12" i="48"/>
  <c r="R11" i="48"/>
  <c r="L6" i="48" s="1"/>
  <c r="R10" i="48"/>
  <c r="R9" i="48"/>
  <c r="BT9" i="48"/>
  <c r="BS9" i="48"/>
  <c r="BR9" i="48"/>
  <c r="BQ9" i="48"/>
  <c r="BP9" i="48"/>
  <c r="BO9" i="48"/>
  <c r="BN9" i="48"/>
  <c r="BM9" i="48"/>
  <c r="BL9" i="48"/>
  <c r="BK9" i="48"/>
  <c r="BJ9" i="48"/>
  <c r="BI9" i="48"/>
  <c r="BH9" i="48"/>
  <c r="BG9" i="48"/>
  <c r="BF9" i="48"/>
  <c r="BE9" i="48"/>
  <c r="BD9" i="48"/>
  <c r="BC9" i="48"/>
  <c r="BB9" i="48"/>
  <c r="BA9" i="48"/>
  <c r="AZ9" i="48"/>
  <c r="AY9" i="48"/>
  <c r="AX9" i="48"/>
  <c r="AW9" i="48"/>
  <c r="AV9" i="48"/>
  <c r="AU9" i="48"/>
  <c r="AT9" i="48"/>
  <c r="AS9" i="48"/>
  <c r="AR9" i="48"/>
  <c r="AQ9" i="48"/>
  <c r="AP9" i="48"/>
  <c r="AO9" i="48"/>
  <c r="AN9" i="48"/>
  <c r="AM9" i="48"/>
  <c r="AL9" i="48"/>
  <c r="AK9" i="48"/>
  <c r="AJ9" i="48"/>
  <c r="AI9" i="48"/>
  <c r="AH9" i="48"/>
  <c r="AG9" i="48"/>
  <c r="AF9" i="48"/>
  <c r="AE9" i="48"/>
  <c r="AD9" i="48"/>
  <c r="AC9" i="48"/>
  <c r="AB9" i="48"/>
  <c r="AA9" i="48"/>
  <c r="BT8" i="48"/>
  <c r="BS8" i="48"/>
  <c r="BR8" i="48"/>
  <c r="BQ8" i="48"/>
  <c r="BP8" i="48"/>
  <c r="BO8" i="48"/>
  <c r="BN8" i="48"/>
  <c r="BM8" i="48"/>
  <c r="BL8" i="48"/>
  <c r="BK8" i="48"/>
  <c r="BJ8" i="48"/>
  <c r="BI8" i="48"/>
  <c r="BH8" i="48"/>
  <c r="BG8" i="48"/>
  <c r="BF8" i="48"/>
  <c r="BE8" i="48"/>
  <c r="BD8" i="48"/>
  <c r="BC8" i="48"/>
  <c r="BB8" i="48"/>
  <c r="BA8" i="48"/>
  <c r="AZ8" i="48"/>
  <c r="AY8" i="48"/>
  <c r="AX8" i="48"/>
  <c r="AW8" i="48"/>
  <c r="AV8" i="48"/>
  <c r="AU8" i="48"/>
  <c r="AT8" i="48"/>
  <c r="AS8" i="48"/>
  <c r="AR8" i="48"/>
  <c r="AQ8" i="48"/>
  <c r="AP8" i="48"/>
  <c r="AO8" i="48"/>
  <c r="AN8" i="48"/>
  <c r="AM8" i="48"/>
  <c r="AL8" i="48"/>
  <c r="AK8" i="48"/>
  <c r="AJ8" i="48"/>
  <c r="AI8" i="48"/>
  <c r="AH8" i="48"/>
  <c r="AG8" i="48"/>
  <c r="AF8" i="48"/>
  <c r="AE8" i="48"/>
  <c r="AD8" i="48"/>
  <c r="AC8" i="48"/>
  <c r="AB8" i="48"/>
  <c r="AA8" i="48"/>
  <c r="R8" i="48"/>
  <c r="B7" i="48" s="1"/>
  <c r="BV7" i="48"/>
  <c r="BU7" i="48"/>
  <c r="BT7" i="48"/>
  <c r="BS7" i="48"/>
  <c r="BR7" i="48"/>
  <c r="BQ7" i="48"/>
  <c r="BP7" i="48"/>
  <c r="BO7" i="48"/>
  <c r="BN7" i="48"/>
  <c r="BM7" i="48"/>
  <c r="BL7" i="48"/>
  <c r="BK7" i="48"/>
  <c r="BJ7" i="48"/>
  <c r="BI7" i="48"/>
  <c r="BH7" i="48"/>
  <c r="BG7" i="48"/>
  <c r="BF7" i="48"/>
  <c r="BE7" i="48"/>
  <c r="BD7" i="48"/>
  <c r="BC7" i="48"/>
  <c r="BB7" i="48"/>
  <c r="BA7" i="48"/>
  <c r="AZ7" i="48"/>
  <c r="AY7" i="48"/>
  <c r="AX7" i="48"/>
  <c r="AW7" i="48"/>
  <c r="AV7" i="48"/>
  <c r="AU7" i="48"/>
  <c r="AT7" i="48"/>
  <c r="AS7" i="48"/>
  <c r="AR7" i="48"/>
  <c r="AQ7" i="48"/>
  <c r="AP7" i="48"/>
  <c r="AO7" i="48"/>
  <c r="AN7" i="48"/>
  <c r="AM7" i="48"/>
  <c r="AL7" i="48"/>
  <c r="AK7" i="48"/>
  <c r="AJ7" i="48"/>
  <c r="AI7" i="48"/>
  <c r="AH7" i="48"/>
  <c r="AG7" i="48"/>
  <c r="AF7" i="48"/>
  <c r="AE7" i="48"/>
  <c r="AD7" i="48"/>
  <c r="AC7" i="48"/>
  <c r="AB7" i="48"/>
  <c r="AA7" i="48"/>
  <c r="R7" i="48"/>
  <c r="AB4" i="48" s="1"/>
  <c r="BV6" i="48"/>
  <c r="BU6" i="48"/>
  <c r="BT6" i="48"/>
  <c r="BS6" i="48"/>
  <c r="BR6" i="48"/>
  <c r="BQ6" i="48"/>
  <c r="BP6" i="48"/>
  <c r="BO6" i="48"/>
  <c r="BN6" i="48"/>
  <c r="BM6" i="48"/>
  <c r="BL6" i="48"/>
  <c r="BK6" i="48"/>
  <c r="BJ6" i="48"/>
  <c r="BI6" i="48"/>
  <c r="BH6" i="48"/>
  <c r="BG6" i="48"/>
  <c r="BF6" i="48"/>
  <c r="BE6" i="48"/>
  <c r="BD6" i="48"/>
  <c r="BC6" i="48"/>
  <c r="BB6" i="48"/>
  <c r="BA6" i="48"/>
  <c r="AZ6" i="48"/>
  <c r="AY6" i="48"/>
  <c r="AX6" i="48"/>
  <c r="AW6" i="48"/>
  <c r="AV6" i="48"/>
  <c r="AU6" i="48"/>
  <c r="AT6" i="48"/>
  <c r="AS6" i="48"/>
  <c r="AR6" i="48"/>
  <c r="AQ6" i="48"/>
  <c r="AP6" i="48"/>
  <c r="AO6" i="48"/>
  <c r="AN6" i="48"/>
  <c r="AM6" i="48"/>
  <c r="AL6" i="48"/>
  <c r="AK6" i="48"/>
  <c r="AJ6" i="48"/>
  <c r="AI6" i="48"/>
  <c r="AH6" i="48"/>
  <c r="AG6" i="48"/>
  <c r="AF6" i="48"/>
  <c r="AE6" i="48"/>
  <c r="AD6" i="48"/>
  <c r="AC6" i="48"/>
  <c r="AB6" i="48"/>
  <c r="AA6" i="48"/>
  <c r="R6" i="48"/>
  <c r="B10" i="48" s="1"/>
  <c r="R5" i="48"/>
  <c r="B13" i="48" s="1"/>
  <c r="BV4" i="48"/>
  <c r="BU4" i="48"/>
  <c r="BT4" i="48"/>
  <c r="BS4" i="48"/>
  <c r="BR4" i="48"/>
  <c r="BQ4" i="48"/>
  <c r="BP4" i="48"/>
  <c r="BO4" i="48"/>
  <c r="BN4" i="48"/>
  <c r="BM4" i="48"/>
  <c r="BL4" i="48"/>
  <c r="BK4" i="48"/>
  <c r="BJ4" i="48"/>
  <c r="BI4" i="48"/>
  <c r="BH4" i="48"/>
  <c r="BG4" i="48"/>
  <c r="BF4" i="48"/>
  <c r="BE4" i="48"/>
  <c r="BD4" i="48"/>
  <c r="BC4" i="48"/>
  <c r="BB4" i="48"/>
  <c r="BA4" i="48"/>
  <c r="AZ4" i="48"/>
  <c r="AY4" i="48"/>
  <c r="AX4" i="48"/>
  <c r="AW4" i="48"/>
  <c r="AV4" i="48"/>
  <c r="AU4" i="48"/>
  <c r="AT4" i="48"/>
  <c r="AS4" i="48"/>
  <c r="AR4" i="48"/>
  <c r="AQ4" i="48"/>
  <c r="AP4" i="48"/>
  <c r="AO4" i="48"/>
  <c r="AN4" i="48"/>
  <c r="AM4" i="48"/>
  <c r="AL4" i="48"/>
  <c r="AK4" i="48"/>
  <c r="AJ4" i="48"/>
  <c r="AI4" i="48"/>
  <c r="AH4" i="48"/>
  <c r="AG4" i="48"/>
  <c r="AF4" i="48"/>
  <c r="AE4" i="48"/>
  <c r="AD4" i="48"/>
  <c r="R4" i="48"/>
  <c r="M3" i="48" s="1"/>
  <c r="M35" i="48" s="1"/>
  <c r="R3" i="48"/>
  <c r="L3" i="48" s="1"/>
  <c r="L35" i="48" s="1"/>
  <c r="R2" i="48"/>
  <c r="BV1" i="48"/>
  <c r="BU1" i="48"/>
  <c r="BT1" i="48"/>
  <c r="BS1" i="48"/>
  <c r="BR1" i="48"/>
  <c r="BQ1" i="48"/>
  <c r="BP1" i="48"/>
  <c r="BO1" i="48"/>
  <c r="BN1" i="48"/>
  <c r="BM1" i="48"/>
  <c r="BL1" i="48"/>
  <c r="BK1" i="48"/>
  <c r="BJ1" i="48"/>
  <c r="BI1" i="48"/>
  <c r="BH1" i="48"/>
  <c r="BG1" i="48"/>
  <c r="BF1" i="48"/>
  <c r="BE1" i="48"/>
  <c r="BD1" i="48"/>
  <c r="BC1" i="48"/>
  <c r="BB1" i="48"/>
  <c r="BA1" i="48"/>
  <c r="AZ1" i="48"/>
  <c r="AY1" i="48"/>
  <c r="AX1" i="48"/>
  <c r="AW1" i="48"/>
  <c r="AV1" i="48"/>
  <c r="AU1" i="48"/>
  <c r="AT1" i="48"/>
  <c r="AS1" i="48"/>
  <c r="AR1" i="48"/>
  <c r="AQ1" i="48"/>
  <c r="AP1" i="48"/>
  <c r="AO1" i="48"/>
  <c r="AN1" i="48"/>
  <c r="AM1" i="48"/>
  <c r="AL1" i="48"/>
  <c r="AK1" i="48"/>
  <c r="AJ1" i="48"/>
  <c r="AI1" i="48"/>
  <c r="AH1" i="48"/>
  <c r="AG1" i="48"/>
  <c r="AF1" i="48"/>
  <c r="AE1" i="48"/>
  <c r="AD1" i="48"/>
  <c r="AC1" i="48"/>
  <c r="AB1" i="48"/>
  <c r="AA1" i="48"/>
  <c r="R12" i="47"/>
  <c r="R11" i="47"/>
  <c r="L6" i="47" s="1"/>
  <c r="R10" i="47"/>
  <c r="R9" i="47"/>
  <c r="BT9" i="47"/>
  <c r="BS9" i="47"/>
  <c r="BR9" i="47"/>
  <c r="BQ9" i="47"/>
  <c r="BP9" i="47"/>
  <c r="BO9" i="47"/>
  <c r="BN9" i="47"/>
  <c r="BM9" i="47"/>
  <c r="BL9" i="47"/>
  <c r="BK9" i="47"/>
  <c r="BJ9" i="47"/>
  <c r="BI9" i="47"/>
  <c r="BH9" i="47"/>
  <c r="BG9" i="47"/>
  <c r="BF9" i="47"/>
  <c r="BE9" i="47"/>
  <c r="BD9" i="47"/>
  <c r="BC9" i="47"/>
  <c r="BB9" i="47"/>
  <c r="BA9" i="47"/>
  <c r="AZ9" i="47"/>
  <c r="AY9" i="47"/>
  <c r="AX9" i="47"/>
  <c r="AW9" i="47"/>
  <c r="AV9" i="47"/>
  <c r="AU9" i="47"/>
  <c r="AT9" i="47"/>
  <c r="AS9" i="47"/>
  <c r="AR9" i="47"/>
  <c r="AQ9" i="47"/>
  <c r="AP9" i="47"/>
  <c r="AO9" i="47"/>
  <c r="AN9" i="47"/>
  <c r="AM9" i="47"/>
  <c r="AL9" i="47"/>
  <c r="AK9" i="47"/>
  <c r="AJ9" i="47"/>
  <c r="AI9" i="47"/>
  <c r="AH9" i="47"/>
  <c r="AG9" i="47"/>
  <c r="AF9" i="47"/>
  <c r="AE9" i="47"/>
  <c r="AD9" i="47"/>
  <c r="AC9" i="47"/>
  <c r="AB9" i="47"/>
  <c r="AA9" i="47"/>
  <c r="BT8" i="47"/>
  <c r="BS8" i="47"/>
  <c r="BR8" i="47"/>
  <c r="BQ8" i="47"/>
  <c r="BP8" i="47"/>
  <c r="BO8" i="47"/>
  <c r="BN8" i="47"/>
  <c r="BM8" i="47"/>
  <c r="BL8" i="47"/>
  <c r="BK8" i="47"/>
  <c r="BJ8" i="47"/>
  <c r="BI8" i="47"/>
  <c r="BH8" i="47"/>
  <c r="BG8" i="47"/>
  <c r="BF8" i="47"/>
  <c r="BE8" i="47"/>
  <c r="BD8" i="47"/>
  <c r="BC8" i="47"/>
  <c r="BB8" i="47"/>
  <c r="BA8" i="47"/>
  <c r="AZ8" i="47"/>
  <c r="AY8" i="47"/>
  <c r="AX8" i="47"/>
  <c r="AW8" i="47"/>
  <c r="AV8" i="47"/>
  <c r="AU8" i="47"/>
  <c r="AT8" i="47"/>
  <c r="AS8" i="47"/>
  <c r="AR8" i="47"/>
  <c r="AQ8" i="47"/>
  <c r="AP8" i="47"/>
  <c r="AO8" i="47"/>
  <c r="AN8" i="47"/>
  <c r="AM8" i="47"/>
  <c r="AL8" i="47"/>
  <c r="AK8" i="47"/>
  <c r="AJ8" i="47"/>
  <c r="AI8" i="47"/>
  <c r="AH8" i="47"/>
  <c r="AG8" i="47"/>
  <c r="AF8" i="47"/>
  <c r="AE8" i="47"/>
  <c r="AD8" i="47"/>
  <c r="AC8" i="47"/>
  <c r="AB8" i="47"/>
  <c r="AA8" i="47"/>
  <c r="R8" i="47"/>
  <c r="B7" i="47" s="1"/>
  <c r="BV7" i="47"/>
  <c r="BU7" i="47"/>
  <c r="BT7" i="47"/>
  <c r="BS7" i="47"/>
  <c r="BR7" i="47"/>
  <c r="BQ7" i="47"/>
  <c r="BP7" i="47"/>
  <c r="BO7" i="47"/>
  <c r="BN7" i="47"/>
  <c r="BM7" i="47"/>
  <c r="BL7" i="47"/>
  <c r="BK7" i="47"/>
  <c r="BJ7" i="47"/>
  <c r="BI7" i="47"/>
  <c r="BH7" i="47"/>
  <c r="BG7" i="47"/>
  <c r="BF7" i="47"/>
  <c r="BE7" i="47"/>
  <c r="BD7" i="47"/>
  <c r="BC7" i="47"/>
  <c r="BB7" i="47"/>
  <c r="BA7" i="47"/>
  <c r="AZ7" i="47"/>
  <c r="AY7" i="47"/>
  <c r="AX7" i="47"/>
  <c r="AW7" i="47"/>
  <c r="AV7" i="47"/>
  <c r="AU7" i="47"/>
  <c r="AT7" i="47"/>
  <c r="AS7" i="47"/>
  <c r="AR7" i="47"/>
  <c r="AQ7" i="47"/>
  <c r="AP7" i="47"/>
  <c r="AO7" i="47"/>
  <c r="AN7" i="47"/>
  <c r="AM7" i="47"/>
  <c r="AL7" i="47"/>
  <c r="AK7" i="47"/>
  <c r="AJ7" i="47"/>
  <c r="AI7" i="47"/>
  <c r="AH7" i="47"/>
  <c r="AG7" i="47"/>
  <c r="AF7" i="47"/>
  <c r="AE7" i="47"/>
  <c r="AD7" i="47"/>
  <c r="AC7" i="47"/>
  <c r="AB7" i="47"/>
  <c r="AA7" i="47"/>
  <c r="R7" i="47"/>
  <c r="BV10" i="47" s="1"/>
  <c r="BV6" i="47"/>
  <c r="BU6" i="47"/>
  <c r="BT6" i="47"/>
  <c r="BS6" i="47"/>
  <c r="BR6" i="47"/>
  <c r="BQ6" i="47"/>
  <c r="BP6" i="47"/>
  <c r="BO6" i="47"/>
  <c r="BN6" i="47"/>
  <c r="BM6" i="47"/>
  <c r="BL6" i="47"/>
  <c r="BK6" i="47"/>
  <c r="BJ6" i="47"/>
  <c r="BI6" i="47"/>
  <c r="BH6" i="47"/>
  <c r="BG6" i="47"/>
  <c r="BF6" i="47"/>
  <c r="BE6" i="47"/>
  <c r="BD6" i="47"/>
  <c r="BC6" i="47"/>
  <c r="BB6" i="47"/>
  <c r="BA6" i="47"/>
  <c r="AZ6" i="47"/>
  <c r="AY6" i="47"/>
  <c r="AX6" i="47"/>
  <c r="AW6" i="47"/>
  <c r="AV6" i="47"/>
  <c r="AU6" i="47"/>
  <c r="AT6" i="47"/>
  <c r="AS6" i="47"/>
  <c r="AR6" i="47"/>
  <c r="AQ6" i="47"/>
  <c r="AP6" i="47"/>
  <c r="AO6" i="47"/>
  <c r="AN6" i="47"/>
  <c r="AM6" i="47"/>
  <c r="AL6" i="47"/>
  <c r="AK6" i="47"/>
  <c r="AJ6" i="47"/>
  <c r="AI6" i="47"/>
  <c r="AH6" i="47"/>
  <c r="AG6" i="47"/>
  <c r="AF6" i="47"/>
  <c r="AE6" i="47"/>
  <c r="AD6" i="47"/>
  <c r="AC6" i="47"/>
  <c r="AB6" i="47"/>
  <c r="AA6" i="47"/>
  <c r="R6" i="47"/>
  <c r="B10" i="47" s="1"/>
  <c r="R5" i="47"/>
  <c r="B13" i="47" s="1"/>
  <c r="BV4" i="47"/>
  <c r="BU4" i="47"/>
  <c r="BT4" i="47"/>
  <c r="BS4" i="47"/>
  <c r="BR4" i="47"/>
  <c r="BQ4" i="47"/>
  <c r="BP4" i="47"/>
  <c r="BO4" i="47"/>
  <c r="BN4" i="47"/>
  <c r="BM4" i="47"/>
  <c r="BL4" i="47"/>
  <c r="BK4" i="47"/>
  <c r="BJ4" i="47"/>
  <c r="BI4" i="47"/>
  <c r="BH4" i="47"/>
  <c r="BG4" i="47"/>
  <c r="BF4" i="47"/>
  <c r="BE4" i="47"/>
  <c r="BD4" i="47"/>
  <c r="BC4" i="47"/>
  <c r="BB4" i="47"/>
  <c r="BA4" i="47"/>
  <c r="AZ4" i="47"/>
  <c r="AY4" i="47"/>
  <c r="AX4" i="47"/>
  <c r="AW4" i="47"/>
  <c r="AV4" i="47"/>
  <c r="AU4" i="47"/>
  <c r="AT4" i="47"/>
  <c r="AS4" i="47"/>
  <c r="AR4" i="47"/>
  <c r="AQ4" i="47"/>
  <c r="AP4" i="47"/>
  <c r="AO4" i="47"/>
  <c r="AN4" i="47"/>
  <c r="AM4" i="47"/>
  <c r="AL4" i="47"/>
  <c r="AK4" i="47"/>
  <c r="AJ4" i="47"/>
  <c r="AI4" i="47"/>
  <c r="AH4" i="47"/>
  <c r="AG4" i="47"/>
  <c r="AF4" i="47"/>
  <c r="AE4" i="47"/>
  <c r="AD4" i="47"/>
  <c r="AC4" i="47"/>
  <c r="AB4" i="47"/>
  <c r="R4" i="47"/>
  <c r="M3" i="47" s="1"/>
  <c r="M35" i="47" s="1"/>
  <c r="R3" i="47"/>
  <c r="L3" i="47" s="1"/>
  <c r="L35" i="47" s="1"/>
  <c r="BS2" i="47"/>
  <c r="BR2" i="47"/>
  <c r="BK2" i="47"/>
  <c r="BJ2" i="47"/>
  <c r="BC2" i="47"/>
  <c r="BB2" i="47"/>
  <c r="AU2" i="47"/>
  <c r="AT2" i="47"/>
  <c r="AM2" i="47"/>
  <c r="AL2" i="47"/>
  <c r="AE2" i="47"/>
  <c r="AD2" i="47"/>
  <c r="R2" i="47"/>
  <c r="BV1" i="47"/>
  <c r="BU1" i="47"/>
  <c r="BT1" i="47"/>
  <c r="BS1" i="47"/>
  <c r="BR1" i="47"/>
  <c r="BQ1" i="47"/>
  <c r="BP1" i="47"/>
  <c r="BO1" i="47"/>
  <c r="BN1" i="47"/>
  <c r="BM1" i="47"/>
  <c r="BL1" i="47"/>
  <c r="BK1" i="47"/>
  <c r="BJ1" i="47"/>
  <c r="BI1" i="47"/>
  <c r="BH1" i="47"/>
  <c r="BG1" i="47"/>
  <c r="BF1" i="47"/>
  <c r="BE1" i="47"/>
  <c r="BD1" i="47"/>
  <c r="BC1" i="47"/>
  <c r="BB1" i="47"/>
  <c r="BA1" i="47"/>
  <c r="AZ1" i="47"/>
  <c r="AY1" i="47"/>
  <c r="AX1" i="47"/>
  <c r="AW1" i="47"/>
  <c r="AV1" i="47"/>
  <c r="AU1" i="47"/>
  <c r="AT1" i="47"/>
  <c r="AS1" i="47"/>
  <c r="AR1" i="47"/>
  <c r="AQ1" i="47"/>
  <c r="AP1" i="47"/>
  <c r="AO1" i="47"/>
  <c r="AN1" i="47"/>
  <c r="AM1" i="47"/>
  <c r="AL1" i="47"/>
  <c r="AK1" i="47"/>
  <c r="AJ1" i="47"/>
  <c r="AI1" i="47"/>
  <c r="AH1" i="47"/>
  <c r="AG1" i="47"/>
  <c r="AF1" i="47"/>
  <c r="AE1" i="47"/>
  <c r="AD1" i="47"/>
  <c r="AC1" i="47"/>
  <c r="AB1" i="47"/>
  <c r="AA1" i="47"/>
  <c r="R12" i="46"/>
  <c r="R11" i="46"/>
  <c r="L6" i="46" s="1"/>
  <c r="R10" i="46"/>
  <c r="R9" i="46"/>
  <c r="BT9" i="46"/>
  <c r="BS9" i="46"/>
  <c r="BR9" i="46"/>
  <c r="BQ9" i="46"/>
  <c r="BP9" i="46"/>
  <c r="BO9" i="46"/>
  <c r="BN9" i="46"/>
  <c r="BM9" i="46"/>
  <c r="BL9" i="46"/>
  <c r="BK9" i="46"/>
  <c r="BJ9" i="46"/>
  <c r="BI9" i="46"/>
  <c r="BH9" i="46"/>
  <c r="BG9" i="46"/>
  <c r="BF9" i="46"/>
  <c r="BE9" i="46"/>
  <c r="BD9" i="46"/>
  <c r="BC9" i="46"/>
  <c r="BB9" i="46"/>
  <c r="BA9" i="46"/>
  <c r="AZ9" i="46"/>
  <c r="AY9" i="46"/>
  <c r="AX9" i="46"/>
  <c r="AW9" i="46"/>
  <c r="AV9" i="46"/>
  <c r="AU9" i="46"/>
  <c r="AT9" i="46"/>
  <c r="AS9" i="46"/>
  <c r="AR9" i="46"/>
  <c r="AQ9" i="46"/>
  <c r="AP9" i="46"/>
  <c r="AO9" i="46"/>
  <c r="AN9" i="46"/>
  <c r="AM9" i="46"/>
  <c r="AL9" i="46"/>
  <c r="AK9" i="46"/>
  <c r="AJ9" i="46"/>
  <c r="AI9" i="46"/>
  <c r="AH9" i="46"/>
  <c r="AG9" i="46"/>
  <c r="AF9" i="46"/>
  <c r="AE9" i="46"/>
  <c r="AD9" i="46"/>
  <c r="AC9" i="46"/>
  <c r="AB9" i="46"/>
  <c r="AA9" i="46"/>
  <c r="BT8" i="46"/>
  <c r="BS8" i="46"/>
  <c r="BR8" i="46"/>
  <c r="BQ8" i="46"/>
  <c r="BP8" i="46"/>
  <c r="BO8" i="46"/>
  <c r="BN8" i="46"/>
  <c r="BM8" i="46"/>
  <c r="BL8" i="46"/>
  <c r="BK8" i="46"/>
  <c r="BJ8" i="46"/>
  <c r="BI8" i="46"/>
  <c r="BH8" i="46"/>
  <c r="BG8" i="46"/>
  <c r="BF8" i="46"/>
  <c r="BE8" i="46"/>
  <c r="BD8" i="46"/>
  <c r="BC8" i="46"/>
  <c r="BB8" i="46"/>
  <c r="BA8" i="46"/>
  <c r="AZ8" i="46"/>
  <c r="AY8" i="46"/>
  <c r="AX8" i="46"/>
  <c r="AW8" i="46"/>
  <c r="AV8" i="46"/>
  <c r="AU8" i="46"/>
  <c r="AT8" i="46"/>
  <c r="AS8" i="46"/>
  <c r="AR8" i="46"/>
  <c r="AQ8" i="46"/>
  <c r="AP8" i="46"/>
  <c r="AO8" i="46"/>
  <c r="AN8" i="46"/>
  <c r="AM8" i="46"/>
  <c r="AL8" i="46"/>
  <c r="AK8" i="46"/>
  <c r="AJ8" i="46"/>
  <c r="AI8" i="46"/>
  <c r="AH8" i="46"/>
  <c r="AG8" i="46"/>
  <c r="AF8" i="46"/>
  <c r="AE8" i="46"/>
  <c r="AD8" i="46"/>
  <c r="AC8" i="46"/>
  <c r="AB8" i="46"/>
  <c r="AA8" i="46"/>
  <c r="R8" i="46"/>
  <c r="B7" i="46" s="1"/>
  <c r="BV7" i="46"/>
  <c r="BU7" i="46"/>
  <c r="BT7" i="46"/>
  <c r="BS7" i="46"/>
  <c r="BR7" i="46"/>
  <c r="BQ7" i="46"/>
  <c r="BP7" i="46"/>
  <c r="BO7" i="46"/>
  <c r="BN7" i="46"/>
  <c r="BM7" i="46"/>
  <c r="BL7" i="46"/>
  <c r="BK7" i="46"/>
  <c r="BJ7" i="46"/>
  <c r="BI7" i="46"/>
  <c r="BH7" i="46"/>
  <c r="BG7" i="46"/>
  <c r="BF7" i="46"/>
  <c r="BE7" i="46"/>
  <c r="BD7" i="46"/>
  <c r="BC7" i="46"/>
  <c r="BB7" i="46"/>
  <c r="BA7" i="46"/>
  <c r="AZ7" i="46"/>
  <c r="AY7" i="46"/>
  <c r="AX7" i="46"/>
  <c r="AW7" i="46"/>
  <c r="AV7" i="46"/>
  <c r="AU7" i="46"/>
  <c r="AT7" i="46"/>
  <c r="AS7" i="46"/>
  <c r="AR7" i="46"/>
  <c r="AQ7" i="46"/>
  <c r="AP7" i="46"/>
  <c r="AO7" i="46"/>
  <c r="AN7" i="46"/>
  <c r="AM7" i="46"/>
  <c r="AL7" i="46"/>
  <c r="AK7" i="46"/>
  <c r="AJ7" i="46"/>
  <c r="AI7" i="46"/>
  <c r="AH7" i="46"/>
  <c r="AG7" i="46"/>
  <c r="AF7" i="46"/>
  <c r="AE7" i="46"/>
  <c r="AD7" i="46"/>
  <c r="AC7" i="46"/>
  <c r="AB7" i="46"/>
  <c r="AA7" i="46"/>
  <c r="R7" i="46"/>
  <c r="BP2" i="46" s="1"/>
  <c r="BV6" i="46"/>
  <c r="BU6" i="46"/>
  <c r="BT6" i="46"/>
  <c r="BS6" i="46"/>
  <c r="BR6" i="46"/>
  <c r="BQ6" i="46"/>
  <c r="BP6" i="46"/>
  <c r="BO6" i="46"/>
  <c r="BN6" i="46"/>
  <c r="BM6" i="46"/>
  <c r="BL6" i="46"/>
  <c r="BK6" i="46"/>
  <c r="BJ6" i="46"/>
  <c r="BI6" i="46"/>
  <c r="BH6" i="46"/>
  <c r="BG6" i="46"/>
  <c r="BF6" i="46"/>
  <c r="BE6" i="46"/>
  <c r="BD6" i="46"/>
  <c r="BC6" i="46"/>
  <c r="BB6" i="46"/>
  <c r="BA6" i="46"/>
  <c r="AZ6" i="46"/>
  <c r="AY6" i="46"/>
  <c r="AX6" i="46"/>
  <c r="AW6" i="46"/>
  <c r="AV6" i="46"/>
  <c r="AU6" i="46"/>
  <c r="AT6" i="46"/>
  <c r="AS6" i="46"/>
  <c r="AR6" i="46"/>
  <c r="AQ6" i="46"/>
  <c r="AP6" i="46"/>
  <c r="AO6" i="46"/>
  <c r="AN6" i="46"/>
  <c r="AM6" i="46"/>
  <c r="AL6" i="46"/>
  <c r="AK6" i="46"/>
  <c r="AJ6" i="46"/>
  <c r="AI6" i="46"/>
  <c r="AH6" i="46"/>
  <c r="AG6" i="46"/>
  <c r="AF6" i="46"/>
  <c r="AE6" i="46"/>
  <c r="AD6" i="46"/>
  <c r="AC6" i="46"/>
  <c r="AB6" i="46"/>
  <c r="AA6" i="46"/>
  <c r="R6" i="46"/>
  <c r="B10" i="46" s="1"/>
  <c r="R5" i="46"/>
  <c r="B13" i="46" s="1"/>
  <c r="BV4" i="46"/>
  <c r="BU4" i="46"/>
  <c r="BT4" i="46"/>
  <c r="BS4" i="46"/>
  <c r="BR4" i="46"/>
  <c r="BQ4" i="46"/>
  <c r="BP4" i="46"/>
  <c r="BO4" i="46"/>
  <c r="BN4" i="46"/>
  <c r="BM4" i="46"/>
  <c r="BL4" i="46"/>
  <c r="BK4" i="46"/>
  <c r="BJ4" i="46"/>
  <c r="BI4" i="46"/>
  <c r="BH4" i="46"/>
  <c r="BG4" i="46"/>
  <c r="BF4" i="46"/>
  <c r="BE4" i="46"/>
  <c r="BD4" i="46"/>
  <c r="BC4" i="46"/>
  <c r="BB4" i="46"/>
  <c r="BA4" i="46"/>
  <c r="AZ4" i="46"/>
  <c r="AY4" i="46"/>
  <c r="AX4" i="46"/>
  <c r="AW4" i="46"/>
  <c r="AV4" i="46"/>
  <c r="AU4" i="46"/>
  <c r="AT4" i="46"/>
  <c r="AS4" i="46"/>
  <c r="AR4" i="46"/>
  <c r="AQ4" i="46"/>
  <c r="AP4" i="46"/>
  <c r="AO4" i="46"/>
  <c r="AN4" i="46"/>
  <c r="AM4" i="46"/>
  <c r="AL4" i="46"/>
  <c r="AK4" i="46"/>
  <c r="AJ4" i="46"/>
  <c r="AI4" i="46"/>
  <c r="AH4" i="46"/>
  <c r="AG4" i="46"/>
  <c r="AF4" i="46"/>
  <c r="AE4" i="46"/>
  <c r="AD4" i="46"/>
  <c r="AC4" i="46"/>
  <c r="R4" i="46"/>
  <c r="M3" i="46" s="1"/>
  <c r="M35" i="46" s="1"/>
  <c r="M60" i="46" s="1"/>
  <c r="R3" i="46"/>
  <c r="L3" i="46" s="1"/>
  <c r="L35" i="46" s="1"/>
  <c r="BS2" i="46"/>
  <c r="BK2" i="46"/>
  <c r="BC2" i="46"/>
  <c r="BB2" i="46"/>
  <c r="BA2" i="46"/>
  <c r="AS2" i="46"/>
  <c r="AK2" i="46"/>
  <c r="AE2" i="46"/>
  <c r="AD2" i="46"/>
  <c r="R2" i="46"/>
  <c r="BV1" i="46"/>
  <c r="BU1" i="46"/>
  <c r="BT1" i="46"/>
  <c r="BS1" i="46"/>
  <c r="BR1" i="46"/>
  <c r="BQ1" i="46"/>
  <c r="BP1" i="46"/>
  <c r="BO1" i="46"/>
  <c r="BN1" i="46"/>
  <c r="BM1" i="46"/>
  <c r="BL1" i="46"/>
  <c r="BK1" i="46"/>
  <c r="BJ1" i="46"/>
  <c r="BI1" i="46"/>
  <c r="BH1" i="46"/>
  <c r="BG1" i="46"/>
  <c r="BF1" i="46"/>
  <c r="BE1" i="46"/>
  <c r="BD1" i="46"/>
  <c r="BC1" i="46"/>
  <c r="BB1" i="46"/>
  <c r="BA1" i="46"/>
  <c r="AZ1" i="46"/>
  <c r="AY1" i="46"/>
  <c r="AX1" i="46"/>
  <c r="AW1" i="46"/>
  <c r="AV1" i="46"/>
  <c r="AU1" i="46"/>
  <c r="AT1" i="46"/>
  <c r="AS1" i="46"/>
  <c r="AR1" i="46"/>
  <c r="AQ1" i="46"/>
  <c r="AP1" i="46"/>
  <c r="AO1" i="46"/>
  <c r="AN1" i="46"/>
  <c r="AM1" i="46"/>
  <c r="AL1" i="46"/>
  <c r="AK1" i="46"/>
  <c r="AJ1" i="46"/>
  <c r="AI1" i="46"/>
  <c r="AH1" i="46"/>
  <c r="AG1" i="46"/>
  <c r="AF1" i="46"/>
  <c r="AE1" i="46"/>
  <c r="AD1" i="46"/>
  <c r="AC1" i="46"/>
  <c r="AB1" i="46"/>
  <c r="AA1" i="46"/>
  <c r="R12" i="45"/>
  <c r="R11" i="45"/>
  <c r="L6" i="45" s="1"/>
  <c r="R10" i="45"/>
  <c r="R9" i="45"/>
  <c r="BT9" i="45"/>
  <c r="BS9" i="45"/>
  <c r="BR9" i="45"/>
  <c r="BQ9" i="45"/>
  <c r="BP9" i="45"/>
  <c r="BO9" i="45"/>
  <c r="BN9" i="45"/>
  <c r="BM9" i="45"/>
  <c r="BL9" i="45"/>
  <c r="BK9" i="45"/>
  <c r="BJ9" i="45"/>
  <c r="BI9" i="45"/>
  <c r="BH9" i="45"/>
  <c r="BG9" i="45"/>
  <c r="BF9" i="45"/>
  <c r="BE9" i="45"/>
  <c r="BD9" i="45"/>
  <c r="BC9" i="45"/>
  <c r="BB9" i="45"/>
  <c r="BA9" i="45"/>
  <c r="AZ9" i="45"/>
  <c r="AY9" i="45"/>
  <c r="AX9" i="45"/>
  <c r="AW9" i="45"/>
  <c r="AV9" i="45"/>
  <c r="AU9" i="45"/>
  <c r="AT9" i="45"/>
  <c r="AS9" i="45"/>
  <c r="AR9" i="45"/>
  <c r="AQ9" i="45"/>
  <c r="AP9" i="45"/>
  <c r="AO9" i="45"/>
  <c r="AN9" i="45"/>
  <c r="AM9" i="45"/>
  <c r="AL9" i="45"/>
  <c r="AK9" i="45"/>
  <c r="AJ9" i="45"/>
  <c r="AI9" i="45"/>
  <c r="AH9" i="45"/>
  <c r="AG9" i="45"/>
  <c r="AF9" i="45"/>
  <c r="AE9" i="45"/>
  <c r="AD9" i="45"/>
  <c r="AC9" i="45"/>
  <c r="AB9" i="45"/>
  <c r="AA9" i="45"/>
  <c r="BT8" i="45"/>
  <c r="BS8" i="45"/>
  <c r="BR8" i="45"/>
  <c r="BQ8" i="45"/>
  <c r="BP8" i="45"/>
  <c r="BO8" i="45"/>
  <c r="BN8" i="45"/>
  <c r="BM8" i="45"/>
  <c r="BL8" i="45"/>
  <c r="BK8" i="45"/>
  <c r="BJ8" i="45"/>
  <c r="BI8" i="45"/>
  <c r="BH8" i="45"/>
  <c r="BG8" i="45"/>
  <c r="BF8" i="45"/>
  <c r="BE8" i="45"/>
  <c r="BD8" i="45"/>
  <c r="BC8" i="45"/>
  <c r="BB8" i="45"/>
  <c r="BA8" i="45"/>
  <c r="AZ8" i="45"/>
  <c r="AY8" i="45"/>
  <c r="AX8" i="45"/>
  <c r="AW8" i="45"/>
  <c r="AV8" i="45"/>
  <c r="AU8" i="45"/>
  <c r="AT8" i="45"/>
  <c r="AS8" i="45"/>
  <c r="AR8" i="45"/>
  <c r="AQ8" i="45"/>
  <c r="AP8" i="45"/>
  <c r="AO8" i="45"/>
  <c r="AN8" i="45"/>
  <c r="AM8" i="45"/>
  <c r="AL8" i="45"/>
  <c r="AK8" i="45"/>
  <c r="AJ8" i="45"/>
  <c r="AI8" i="45"/>
  <c r="AH8" i="45"/>
  <c r="AG8" i="45"/>
  <c r="AF8" i="45"/>
  <c r="AE8" i="45"/>
  <c r="AD8" i="45"/>
  <c r="AC8" i="45"/>
  <c r="AB8" i="45"/>
  <c r="AA8" i="45"/>
  <c r="R8" i="45"/>
  <c r="B7" i="45" s="1"/>
  <c r="BV7" i="45"/>
  <c r="BU7" i="45"/>
  <c r="BT7" i="45"/>
  <c r="BS7" i="45"/>
  <c r="BR7" i="45"/>
  <c r="BQ7" i="45"/>
  <c r="BP7" i="45"/>
  <c r="BO7" i="45"/>
  <c r="BN7" i="45"/>
  <c r="BM7" i="45"/>
  <c r="BL7" i="45"/>
  <c r="BK7" i="45"/>
  <c r="BJ7" i="45"/>
  <c r="BI7" i="45"/>
  <c r="BH7" i="45"/>
  <c r="BG7" i="45"/>
  <c r="BF7" i="45"/>
  <c r="BE7" i="45"/>
  <c r="BD7" i="45"/>
  <c r="BC7" i="45"/>
  <c r="BB7" i="45"/>
  <c r="BA7" i="45"/>
  <c r="AZ7" i="45"/>
  <c r="AY7" i="45"/>
  <c r="AX7" i="45"/>
  <c r="AW7" i="45"/>
  <c r="AV7" i="45"/>
  <c r="AU7" i="45"/>
  <c r="AT7" i="45"/>
  <c r="AS7" i="45"/>
  <c r="AR7" i="45"/>
  <c r="AQ7" i="45"/>
  <c r="AP7" i="45"/>
  <c r="AO7" i="45"/>
  <c r="AN7" i="45"/>
  <c r="AM7" i="45"/>
  <c r="AL7" i="45"/>
  <c r="AK7" i="45"/>
  <c r="AJ7" i="45"/>
  <c r="AI7" i="45"/>
  <c r="AH7" i="45"/>
  <c r="AG7" i="45"/>
  <c r="AF7" i="45"/>
  <c r="AE7" i="45"/>
  <c r="AD7" i="45"/>
  <c r="AC7" i="45"/>
  <c r="AB7" i="45"/>
  <c r="AA7" i="45"/>
  <c r="R7" i="45"/>
  <c r="BO2" i="45" s="1"/>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R6" i="45"/>
  <c r="B10" i="45" s="1"/>
  <c r="R5" i="45"/>
  <c r="B13" i="45" s="1"/>
  <c r="BV4" i="45"/>
  <c r="BU4" i="45"/>
  <c r="BT4" i="45"/>
  <c r="BS4" i="45"/>
  <c r="BR4" i="45"/>
  <c r="BQ4" i="45"/>
  <c r="BP4" i="45"/>
  <c r="BO4" i="45"/>
  <c r="BN4" i="45"/>
  <c r="BM4" i="45"/>
  <c r="BL4" i="45"/>
  <c r="BK4" i="45"/>
  <c r="BJ4" i="45"/>
  <c r="BI4" i="45"/>
  <c r="BH4" i="45"/>
  <c r="BG4" i="45"/>
  <c r="BF4" i="45"/>
  <c r="BE4" i="45"/>
  <c r="BD4" i="45"/>
  <c r="BC4" i="45"/>
  <c r="BB4" i="45"/>
  <c r="BA4" i="45"/>
  <c r="AZ4" i="45"/>
  <c r="AY4" i="45"/>
  <c r="AX4" i="45"/>
  <c r="AW4" i="45"/>
  <c r="AV4" i="45"/>
  <c r="AU4" i="45"/>
  <c r="AT4" i="45"/>
  <c r="AS4" i="45"/>
  <c r="AR4" i="45"/>
  <c r="AQ4" i="45"/>
  <c r="AP4" i="45"/>
  <c r="AO4" i="45"/>
  <c r="AN4" i="45"/>
  <c r="AM4" i="45"/>
  <c r="AL4" i="45"/>
  <c r="AK4" i="45"/>
  <c r="AJ4" i="45"/>
  <c r="AI4" i="45"/>
  <c r="AH4" i="45"/>
  <c r="AG4" i="45"/>
  <c r="AF4" i="45"/>
  <c r="AE4" i="45"/>
  <c r="AD4" i="45"/>
  <c r="AC4" i="45"/>
  <c r="AB4" i="45"/>
  <c r="AA4" i="45"/>
  <c r="R4" i="45"/>
  <c r="M3" i="45" s="1"/>
  <c r="M35" i="45" s="1"/>
  <c r="R3" i="45"/>
  <c r="L3" i="45" s="1"/>
  <c r="L35" i="45" s="1"/>
  <c r="BJ2" i="45"/>
  <c r="BI2" i="45"/>
  <c r="BH2" i="45"/>
  <c r="AU2" i="45"/>
  <c r="AT2" i="45"/>
  <c r="AS2" i="45"/>
  <c r="AR2" i="45"/>
  <c r="AD2" i="45"/>
  <c r="AC2" i="45"/>
  <c r="AB2" i="45"/>
  <c r="R2" i="45"/>
  <c r="BV1" i="45"/>
  <c r="BU1" i="45"/>
  <c r="BT1" i="45"/>
  <c r="BS1" i="45"/>
  <c r="BR1" i="45"/>
  <c r="BQ1" i="45"/>
  <c r="BP1" i="45"/>
  <c r="BO1" i="45"/>
  <c r="BN1" i="45"/>
  <c r="BM1" i="45"/>
  <c r="BL1" i="45"/>
  <c r="BK1" i="45"/>
  <c r="BJ1" i="45"/>
  <c r="BI1" i="45"/>
  <c r="BH1" i="45"/>
  <c r="BG1" i="45"/>
  <c r="BF1" i="45"/>
  <c r="BE1" i="45"/>
  <c r="BD1" i="45"/>
  <c r="BC1" i="45"/>
  <c r="BB1" i="45"/>
  <c r="BA1" i="45"/>
  <c r="AZ1" i="45"/>
  <c r="AY1" i="45"/>
  <c r="AX1" i="45"/>
  <c r="AW1" i="45"/>
  <c r="AV1" i="45"/>
  <c r="AU1" i="45"/>
  <c r="AT1" i="45"/>
  <c r="AS1" i="45"/>
  <c r="AR1" i="45"/>
  <c r="AQ1" i="45"/>
  <c r="AP1" i="45"/>
  <c r="AO1" i="45"/>
  <c r="AN1" i="45"/>
  <c r="AM1" i="45"/>
  <c r="AL1" i="45"/>
  <c r="AK1" i="45"/>
  <c r="AJ1" i="45"/>
  <c r="AI1" i="45"/>
  <c r="AH1" i="45"/>
  <c r="AG1" i="45"/>
  <c r="AF1" i="45"/>
  <c r="AE1" i="45"/>
  <c r="AD1" i="45"/>
  <c r="AC1" i="45"/>
  <c r="AB1" i="45"/>
  <c r="AA1" i="45"/>
  <c r="R10" i="40"/>
  <c r="R9" i="40"/>
  <c r="L6" i="40" s="1"/>
  <c r="R8" i="40"/>
  <c r="B7" i="40" s="1"/>
  <c r="R7" i="40"/>
  <c r="BV6" i="40"/>
  <c r="BU6" i="40"/>
  <c r="BT6" i="40"/>
  <c r="BR6" i="40"/>
  <c r="BQ6" i="40"/>
  <c r="BP6" i="40"/>
  <c r="BO6" i="40"/>
  <c r="BN6" i="40"/>
  <c r="BM6" i="40"/>
  <c r="BL6" i="40"/>
  <c r="BK6" i="40"/>
  <c r="BJ6" i="40"/>
  <c r="BI6" i="40"/>
  <c r="BH6" i="40"/>
  <c r="BG6" i="40"/>
  <c r="BF6" i="40"/>
  <c r="BE6" i="40"/>
  <c r="BD6" i="40"/>
  <c r="BC6" i="40"/>
  <c r="AY6" i="40"/>
  <c r="AX6" i="40"/>
  <c r="AW6" i="40"/>
  <c r="AV6" i="40"/>
  <c r="AU6" i="40"/>
  <c r="AT6" i="40"/>
  <c r="AS6" i="40"/>
  <c r="AR6" i="40"/>
  <c r="AQ6" i="40"/>
  <c r="AP6" i="40"/>
  <c r="AO6" i="40"/>
  <c r="AN6" i="40"/>
  <c r="AM6" i="40"/>
  <c r="AL6" i="40"/>
  <c r="AK6" i="40"/>
  <c r="AJ6" i="40"/>
  <c r="AI6" i="40"/>
  <c r="AH6" i="40"/>
  <c r="AG6" i="40"/>
  <c r="AF6" i="40"/>
  <c r="AE6" i="40"/>
  <c r="AD6" i="40"/>
  <c r="AC6" i="40"/>
  <c r="AB6" i="40"/>
  <c r="AA6" i="40"/>
  <c r="R5" i="40"/>
  <c r="B12" i="40" s="1"/>
  <c r="BV4" i="40"/>
  <c r="BU4" i="40"/>
  <c r="BT4" i="40"/>
  <c r="BS4" i="40"/>
  <c r="BR4" i="40"/>
  <c r="BQ4" i="40"/>
  <c r="BP4" i="40"/>
  <c r="BO4" i="40"/>
  <c r="BN4" i="40"/>
  <c r="BM4" i="40"/>
  <c r="BL4" i="40"/>
  <c r="BK4" i="40"/>
  <c r="BJ4" i="40"/>
  <c r="BI4" i="40"/>
  <c r="BH4" i="40"/>
  <c r="BG4" i="40"/>
  <c r="BE4" i="40"/>
  <c r="BD4" i="40"/>
  <c r="BC4" i="40"/>
  <c r="BB4" i="40"/>
  <c r="BA4" i="40"/>
  <c r="AZ4" i="40"/>
  <c r="AY4" i="40"/>
  <c r="AX4" i="40"/>
  <c r="AV4" i="40"/>
  <c r="AU4" i="40"/>
  <c r="AT4" i="40"/>
  <c r="AS4" i="40"/>
  <c r="AR4" i="40"/>
  <c r="AQ4" i="40"/>
  <c r="AP4" i="40"/>
  <c r="AO4" i="40"/>
  <c r="AN4" i="40"/>
  <c r="AM4" i="40"/>
  <c r="AL4" i="40"/>
  <c r="AK4" i="40"/>
  <c r="AJ4" i="40"/>
  <c r="AI4" i="40"/>
  <c r="AH4" i="40"/>
  <c r="AG4" i="40"/>
  <c r="AF4" i="40"/>
  <c r="AE4" i="40"/>
  <c r="AD4" i="40"/>
  <c r="R4" i="40"/>
  <c r="M3" i="40" s="1"/>
  <c r="M35" i="40" s="1"/>
  <c r="R3" i="40"/>
  <c r="L3" i="40" s="1"/>
  <c r="L35" i="40" s="1"/>
  <c r="L60" i="40" s="1"/>
  <c r="R2" i="40"/>
  <c r="BV1" i="40"/>
  <c r="BU1" i="40"/>
  <c r="BT1" i="40"/>
  <c r="BS1" i="40"/>
  <c r="BR1" i="40"/>
  <c r="BQ1" i="40"/>
  <c r="BP1" i="40"/>
  <c r="BO1" i="40"/>
  <c r="BN1" i="40"/>
  <c r="BM1" i="40"/>
  <c r="BL1" i="40"/>
  <c r="BK1" i="40"/>
  <c r="BJ1" i="40"/>
  <c r="BI1" i="40"/>
  <c r="BH1" i="40"/>
  <c r="BG1" i="40"/>
  <c r="BF1" i="40"/>
  <c r="BE1" i="40"/>
  <c r="BD1" i="40"/>
  <c r="BC1" i="40"/>
  <c r="BB1" i="40"/>
  <c r="BA1" i="40"/>
  <c r="AZ1" i="40"/>
  <c r="AY1" i="40"/>
  <c r="AX1" i="40"/>
  <c r="AW1" i="40"/>
  <c r="AV1" i="40"/>
  <c r="AU1" i="40"/>
  <c r="AT1" i="40"/>
  <c r="AS1" i="40"/>
  <c r="AR1" i="40"/>
  <c r="AQ1" i="40"/>
  <c r="AP1" i="40"/>
  <c r="AO1" i="40"/>
  <c r="AN1" i="40"/>
  <c r="AM1" i="40"/>
  <c r="AL1" i="40"/>
  <c r="AK1" i="40"/>
  <c r="AJ1" i="40"/>
  <c r="AI1" i="40"/>
  <c r="AH1" i="40"/>
  <c r="AG1" i="40"/>
  <c r="AF1" i="40"/>
  <c r="AE1" i="40"/>
  <c r="AC1" i="40"/>
  <c r="AB1" i="40"/>
  <c r="AA1" i="40"/>
  <c r="R12" i="39"/>
  <c r="R11" i="39"/>
  <c r="L6" i="39" s="1"/>
  <c r="R10" i="39"/>
  <c r="R9" i="39"/>
  <c r="BT9" i="39"/>
  <c r="BS9" i="39"/>
  <c r="BR9" i="39"/>
  <c r="BQ9" i="39"/>
  <c r="BP9" i="39"/>
  <c r="BO9" i="39"/>
  <c r="BN9" i="39"/>
  <c r="BM9" i="39"/>
  <c r="BL9" i="39"/>
  <c r="BK9" i="39"/>
  <c r="BJ9" i="39"/>
  <c r="BI9" i="39"/>
  <c r="BH9" i="39"/>
  <c r="BG9" i="39"/>
  <c r="BF9" i="39"/>
  <c r="BE9" i="39"/>
  <c r="BD9" i="39"/>
  <c r="BC9" i="39"/>
  <c r="BB9" i="39"/>
  <c r="BA9" i="39"/>
  <c r="AZ9" i="39"/>
  <c r="AY9" i="39"/>
  <c r="AX9" i="39"/>
  <c r="AW9" i="39"/>
  <c r="AV9" i="39"/>
  <c r="AU9" i="39"/>
  <c r="AT9" i="39"/>
  <c r="AS9" i="39"/>
  <c r="AR9" i="39"/>
  <c r="AQ9" i="39"/>
  <c r="AP9" i="39"/>
  <c r="AO9" i="39"/>
  <c r="AN9" i="39"/>
  <c r="AM9" i="39"/>
  <c r="AL9" i="39"/>
  <c r="AK9" i="39"/>
  <c r="AJ9" i="39"/>
  <c r="AI9" i="39"/>
  <c r="AH9" i="39"/>
  <c r="AG9" i="39"/>
  <c r="AF9" i="39"/>
  <c r="AE9" i="39"/>
  <c r="AD9" i="39"/>
  <c r="AC9" i="39"/>
  <c r="AB9" i="39"/>
  <c r="AA9" i="39"/>
  <c r="BT8" i="39"/>
  <c r="BS8" i="39"/>
  <c r="BR8" i="39"/>
  <c r="BQ8" i="39"/>
  <c r="BP8" i="39"/>
  <c r="BO8" i="39"/>
  <c r="BN8" i="39"/>
  <c r="BM8" i="39"/>
  <c r="BL8" i="39"/>
  <c r="BK8" i="39"/>
  <c r="BJ8" i="39"/>
  <c r="BI8" i="39"/>
  <c r="BH8" i="39"/>
  <c r="BG8" i="39"/>
  <c r="BF8" i="39"/>
  <c r="BE8" i="39"/>
  <c r="BD8" i="39"/>
  <c r="BC8" i="39"/>
  <c r="BB8" i="39"/>
  <c r="BA8" i="39"/>
  <c r="AZ8" i="39"/>
  <c r="AY8" i="39"/>
  <c r="AX8" i="39"/>
  <c r="AW8" i="39"/>
  <c r="AV8" i="39"/>
  <c r="AU8" i="39"/>
  <c r="AT8" i="39"/>
  <c r="AS8" i="39"/>
  <c r="AR8" i="39"/>
  <c r="AQ8" i="39"/>
  <c r="AP8" i="39"/>
  <c r="AO8" i="39"/>
  <c r="AN8" i="39"/>
  <c r="AM8" i="39"/>
  <c r="AL8" i="39"/>
  <c r="AK8" i="39"/>
  <c r="AJ8" i="39"/>
  <c r="AI8" i="39"/>
  <c r="AH8" i="39"/>
  <c r="AG8" i="39"/>
  <c r="AF8" i="39"/>
  <c r="AE8" i="39"/>
  <c r="AD8" i="39"/>
  <c r="AC8" i="39"/>
  <c r="AB8" i="39"/>
  <c r="AA8" i="39"/>
  <c r="R8" i="39"/>
  <c r="B7" i="39" s="1"/>
  <c r="BV7" i="39"/>
  <c r="BU7" i="39"/>
  <c r="BT7" i="39"/>
  <c r="BS7" i="39"/>
  <c r="BR7" i="39"/>
  <c r="BQ7" i="39"/>
  <c r="BP7" i="39"/>
  <c r="BO7" i="39"/>
  <c r="BN7" i="39"/>
  <c r="BM7" i="39"/>
  <c r="BL7" i="39"/>
  <c r="BK7" i="39"/>
  <c r="BJ7" i="39"/>
  <c r="BI7" i="39"/>
  <c r="BH7" i="39"/>
  <c r="BG7" i="39"/>
  <c r="BF7" i="39"/>
  <c r="BE7" i="39"/>
  <c r="BD7" i="39"/>
  <c r="BC7" i="39"/>
  <c r="BB7" i="39"/>
  <c r="BA7" i="39"/>
  <c r="AZ7" i="39"/>
  <c r="AY7" i="39"/>
  <c r="AX7" i="39"/>
  <c r="AW7" i="39"/>
  <c r="AV7" i="39"/>
  <c r="AU7" i="39"/>
  <c r="AT7" i="39"/>
  <c r="AS7" i="39"/>
  <c r="AR7" i="39"/>
  <c r="AQ7" i="39"/>
  <c r="AP7" i="39"/>
  <c r="AO7" i="39"/>
  <c r="AN7" i="39"/>
  <c r="AM7" i="39"/>
  <c r="AL7" i="39"/>
  <c r="AK7" i="39"/>
  <c r="AJ7" i="39"/>
  <c r="AI7" i="39"/>
  <c r="AH7" i="39"/>
  <c r="AG7" i="39"/>
  <c r="AF7" i="39"/>
  <c r="AE7" i="39"/>
  <c r="AD7" i="39"/>
  <c r="AC7" i="39"/>
  <c r="AB7" i="39"/>
  <c r="AA7" i="39"/>
  <c r="R7" i="39"/>
  <c r="BU2" i="39" s="1"/>
  <c r="BV6" i="39"/>
  <c r="BU6" i="39"/>
  <c r="BT6" i="39"/>
  <c r="BS6" i="39"/>
  <c r="BR6" i="39"/>
  <c r="BQ6" i="39"/>
  <c r="BP6" i="39"/>
  <c r="BO6" i="39"/>
  <c r="BN6" i="39"/>
  <c r="BM6" i="39"/>
  <c r="BL6" i="39"/>
  <c r="BK6" i="39"/>
  <c r="BJ6" i="39"/>
  <c r="BI6" i="39"/>
  <c r="BH6" i="39"/>
  <c r="BG6" i="39"/>
  <c r="BF6" i="39"/>
  <c r="BE6" i="39"/>
  <c r="BD6" i="39"/>
  <c r="BC6" i="39"/>
  <c r="BB6" i="39"/>
  <c r="BA6" i="39"/>
  <c r="AZ6" i="39"/>
  <c r="AY6" i="39"/>
  <c r="AX6" i="39"/>
  <c r="AW6" i="39"/>
  <c r="AV6" i="39"/>
  <c r="AU6" i="39"/>
  <c r="AT6" i="39"/>
  <c r="AS6" i="39"/>
  <c r="AR6" i="39"/>
  <c r="AQ6" i="39"/>
  <c r="AP6" i="39"/>
  <c r="AO6" i="39"/>
  <c r="AN6" i="39"/>
  <c r="AM6" i="39"/>
  <c r="AL6" i="39"/>
  <c r="AK6" i="39"/>
  <c r="AJ6" i="39"/>
  <c r="AI6" i="39"/>
  <c r="AH6" i="39"/>
  <c r="AG6" i="39"/>
  <c r="AF6" i="39"/>
  <c r="AE6" i="39"/>
  <c r="AD6" i="39"/>
  <c r="AC6" i="39"/>
  <c r="AB6" i="39"/>
  <c r="AA6" i="39"/>
  <c r="R6" i="39"/>
  <c r="B10" i="39" s="1"/>
  <c r="R5" i="39"/>
  <c r="B13" i="39" s="1"/>
  <c r="BV4" i="39"/>
  <c r="BU4" i="39"/>
  <c r="BT4" i="39"/>
  <c r="BS4" i="39"/>
  <c r="BR4" i="39"/>
  <c r="BQ4" i="39"/>
  <c r="BP4" i="39"/>
  <c r="BO4" i="39"/>
  <c r="BN4" i="39"/>
  <c r="BM4" i="39"/>
  <c r="BL4" i="39"/>
  <c r="BK4" i="39"/>
  <c r="BJ4" i="39"/>
  <c r="BI4" i="39"/>
  <c r="BH4" i="39"/>
  <c r="BG4" i="39"/>
  <c r="BF4" i="39"/>
  <c r="BE4" i="39"/>
  <c r="BD4" i="39"/>
  <c r="BC4" i="39"/>
  <c r="BB4" i="39"/>
  <c r="BA4" i="39"/>
  <c r="AZ4" i="39"/>
  <c r="AY4" i="39"/>
  <c r="AX4" i="39"/>
  <c r="AW4" i="39"/>
  <c r="AV4" i="39"/>
  <c r="AU4" i="39"/>
  <c r="AT4" i="39"/>
  <c r="AS4" i="39"/>
  <c r="AR4" i="39"/>
  <c r="AQ4" i="39"/>
  <c r="AP4" i="39"/>
  <c r="AO4" i="39"/>
  <c r="AN4" i="39"/>
  <c r="AM4" i="39"/>
  <c r="AL4" i="39"/>
  <c r="AK4" i="39"/>
  <c r="AJ4" i="39"/>
  <c r="AI4" i="39"/>
  <c r="AH4" i="39"/>
  <c r="AG4" i="39"/>
  <c r="AF4" i="39"/>
  <c r="AE4" i="39"/>
  <c r="AD4" i="39"/>
  <c r="AC4" i="39"/>
  <c r="AA4" i="39"/>
  <c r="R4" i="39"/>
  <c r="M3" i="39" s="1"/>
  <c r="M35" i="39" s="1"/>
  <c r="R3" i="39"/>
  <c r="L3" i="39" s="1"/>
  <c r="L35" i="39" s="1"/>
  <c r="L60" i="39" s="1"/>
  <c r="BV2" i="39"/>
  <c r="BS2" i="39"/>
  <c r="BQ2" i="39"/>
  <c r="BP2" i="39"/>
  <c r="BO2" i="39"/>
  <c r="BN2" i="39"/>
  <c r="BK2" i="39"/>
  <c r="BI2" i="39"/>
  <c r="BH2" i="39"/>
  <c r="BG2" i="39"/>
  <c r="BF2" i="39"/>
  <c r="BC2" i="39"/>
  <c r="BA2" i="39"/>
  <c r="AZ2" i="39"/>
  <c r="AY2" i="39"/>
  <c r="AX2" i="39"/>
  <c r="AU2" i="39"/>
  <c r="AS2" i="39"/>
  <c r="AR2" i="39"/>
  <c r="AQ2" i="39"/>
  <c r="AP2" i="39"/>
  <c r="AM2" i="39"/>
  <c r="AK2" i="39"/>
  <c r="AJ2" i="39"/>
  <c r="AI2" i="39"/>
  <c r="AH2" i="39"/>
  <c r="AE2" i="39"/>
  <c r="AC2" i="39"/>
  <c r="AB2" i="39"/>
  <c r="AA2" i="39"/>
  <c r="R2" i="39"/>
  <c r="BV1" i="39"/>
  <c r="BU1" i="39"/>
  <c r="BT1" i="39"/>
  <c r="BS1" i="39"/>
  <c r="BR1" i="39"/>
  <c r="BQ1" i="39"/>
  <c r="BP1" i="39"/>
  <c r="BO1" i="39"/>
  <c r="BN1" i="39"/>
  <c r="BM1" i="39"/>
  <c r="BL1" i="39"/>
  <c r="BK1" i="39"/>
  <c r="BJ1" i="39"/>
  <c r="BI1" i="39"/>
  <c r="BH1" i="39"/>
  <c r="BG1" i="39"/>
  <c r="BF1" i="39"/>
  <c r="BE1" i="39"/>
  <c r="BD1" i="39"/>
  <c r="BC1" i="39"/>
  <c r="BB1" i="39"/>
  <c r="BA1" i="39"/>
  <c r="AZ1" i="39"/>
  <c r="AY1" i="39"/>
  <c r="AX1" i="39"/>
  <c r="AW1" i="39"/>
  <c r="AV1" i="39"/>
  <c r="AU1" i="39"/>
  <c r="AT1" i="39"/>
  <c r="AS1" i="39"/>
  <c r="AR1" i="39"/>
  <c r="AQ1" i="39"/>
  <c r="AP1" i="39"/>
  <c r="AO1" i="39"/>
  <c r="AN1" i="39"/>
  <c r="AM1" i="39"/>
  <c r="AL1" i="39"/>
  <c r="AK1" i="39"/>
  <c r="AJ1" i="39"/>
  <c r="AI1" i="39"/>
  <c r="AH1" i="39"/>
  <c r="AG1" i="39"/>
  <c r="AF1" i="39"/>
  <c r="AE1" i="39"/>
  <c r="AD1" i="39"/>
  <c r="AC1" i="39"/>
  <c r="AB1" i="39"/>
  <c r="AA1" i="39"/>
  <c r="R12" i="38"/>
  <c r="R11" i="38"/>
  <c r="L6" i="38" s="1"/>
  <c r="R10" i="38"/>
  <c r="R9" i="38"/>
  <c r="BT9" i="38"/>
  <c r="BS9" i="38"/>
  <c r="BR9" i="38"/>
  <c r="BQ9" i="38"/>
  <c r="BP9" i="38"/>
  <c r="BO9" i="38"/>
  <c r="BN9" i="38"/>
  <c r="BM9" i="38"/>
  <c r="BL9" i="38"/>
  <c r="BK9" i="38"/>
  <c r="BJ9" i="38"/>
  <c r="BI9" i="38"/>
  <c r="BH9" i="38"/>
  <c r="BG9" i="38"/>
  <c r="BF9" i="38"/>
  <c r="BE9" i="38"/>
  <c r="BD9" i="38"/>
  <c r="BC9" i="38"/>
  <c r="BB9" i="38"/>
  <c r="BA9" i="38"/>
  <c r="AZ9" i="38"/>
  <c r="AY9" i="38"/>
  <c r="AX9" i="38"/>
  <c r="AW9" i="38"/>
  <c r="AV9" i="38"/>
  <c r="AU9" i="38"/>
  <c r="AT9" i="38"/>
  <c r="AS9" i="38"/>
  <c r="AR9" i="38"/>
  <c r="AQ9" i="38"/>
  <c r="AP9" i="38"/>
  <c r="AO9" i="38"/>
  <c r="AN9" i="38"/>
  <c r="AM9" i="38"/>
  <c r="AL9" i="38"/>
  <c r="AK9" i="38"/>
  <c r="AJ9" i="38"/>
  <c r="AI9" i="38"/>
  <c r="AH9" i="38"/>
  <c r="AG9" i="38"/>
  <c r="AF9" i="38"/>
  <c r="AE9" i="38"/>
  <c r="AD9" i="38"/>
  <c r="AC9" i="38"/>
  <c r="AB9" i="38"/>
  <c r="AA9" i="38"/>
  <c r="BT8" i="38"/>
  <c r="BS8" i="38"/>
  <c r="BR8" i="38"/>
  <c r="BQ8" i="38"/>
  <c r="BP8" i="38"/>
  <c r="BO8" i="38"/>
  <c r="BN8" i="38"/>
  <c r="BM8" i="38"/>
  <c r="BL8" i="38"/>
  <c r="BK8" i="38"/>
  <c r="BJ8" i="38"/>
  <c r="BI8" i="38"/>
  <c r="BH8" i="38"/>
  <c r="BG8" i="38"/>
  <c r="BF8" i="38"/>
  <c r="BE8" i="38"/>
  <c r="BD8" i="38"/>
  <c r="BC8" i="38"/>
  <c r="BB8" i="38"/>
  <c r="BA8" i="38"/>
  <c r="AZ8" i="38"/>
  <c r="AY8" i="38"/>
  <c r="AX8" i="38"/>
  <c r="AW8" i="38"/>
  <c r="AV8" i="38"/>
  <c r="AU8" i="38"/>
  <c r="AT8" i="38"/>
  <c r="AS8" i="38"/>
  <c r="AR8" i="38"/>
  <c r="AQ8" i="38"/>
  <c r="AP8" i="38"/>
  <c r="AO8" i="38"/>
  <c r="AN8" i="38"/>
  <c r="AM8" i="38"/>
  <c r="AL8" i="38"/>
  <c r="AK8" i="38"/>
  <c r="AJ8" i="38"/>
  <c r="AI8" i="38"/>
  <c r="AH8" i="38"/>
  <c r="AG8" i="38"/>
  <c r="AF8" i="38"/>
  <c r="AE8" i="38"/>
  <c r="AD8" i="38"/>
  <c r="AC8" i="38"/>
  <c r="AB8" i="38"/>
  <c r="AA8" i="38"/>
  <c r="R8" i="38"/>
  <c r="B7" i="38" s="1"/>
  <c r="BV7" i="38"/>
  <c r="BU7" i="38"/>
  <c r="BT7" i="38"/>
  <c r="BS7" i="38"/>
  <c r="BR7" i="38"/>
  <c r="BQ7" i="38"/>
  <c r="BP7" i="38"/>
  <c r="BO7" i="38"/>
  <c r="BN7" i="38"/>
  <c r="BM7" i="38"/>
  <c r="BL7" i="38"/>
  <c r="BK7" i="38"/>
  <c r="BJ7" i="38"/>
  <c r="BI7" i="38"/>
  <c r="BH7" i="38"/>
  <c r="BG7" i="38"/>
  <c r="BF7" i="38"/>
  <c r="BE7" i="38"/>
  <c r="BD7" i="38"/>
  <c r="BC7" i="38"/>
  <c r="BB7" i="38"/>
  <c r="BA7" i="38"/>
  <c r="AZ7" i="38"/>
  <c r="AY7" i="38"/>
  <c r="AX7" i="38"/>
  <c r="AW7" i="38"/>
  <c r="AV7" i="38"/>
  <c r="AU7" i="38"/>
  <c r="AT7" i="38"/>
  <c r="AS7" i="38"/>
  <c r="AR7" i="38"/>
  <c r="AQ7" i="38"/>
  <c r="AP7" i="38"/>
  <c r="AO7" i="38"/>
  <c r="AN7" i="38"/>
  <c r="AM7" i="38"/>
  <c r="AL7" i="38"/>
  <c r="AK7" i="38"/>
  <c r="AJ7" i="38"/>
  <c r="AI7" i="38"/>
  <c r="AH7" i="38"/>
  <c r="AG7" i="38"/>
  <c r="AF7" i="38"/>
  <c r="AE7" i="38"/>
  <c r="AD7" i="38"/>
  <c r="AC7" i="38"/>
  <c r="AB7" i="38"/>
  <c r="AA7" i="38"/>
  <c r="R7" i="38"/>
  <c r="BV10" i="38" s="1"/>
  <c r="BV6" i="38"/>
  <c r="BU6" i="38"/>
  <c r="BT6" i="38"/>
  <c r="BS6" i="38"/>
  <c r="BR6" i="38"/>
  <c r="BQ6" i="38"/>
  <c r="BP6" i="38"/>
  <c r="BO6" i="38"/>
  <c r="BN6" i="38"/>
  <c r="BM6" i="38"/>
  <c r="BL6" i="38"/>
  <c r="BK6" i="38"/>
  <c r="BJ6" i="38"/>
  <c r="BI6" i="38"/>
  <c r="BH6" i="38"/>
  <c r="BG6" i="38"/>
  <c r="BF6" i="38"/>
  <c r="BE6" i="38"/>
  <c r="BD6" i="38"/>
  <c r="BC6" i="38"/>
  <c r="BB6" i="38"/>
  <c r="BA6" i="38"/>
  <c r="AZ6" i="38"/>
  <c r="AY6" i="38"/>
  <c r="AX6" i="38"/>
  <c r="AW6" i="38"/>
  <c r="AV6" i="38"/>
  <c r="AU6" i="38"/>
  <c r="AT6" i="38"/>
  <c r="AS6" i="38"/>
  <c r="AR6" i="38"/>
  <c r="AQ6" i="38"/>
  <c r="AP6" i="38"/>
  <c r="AO6" i="38"/>
  <c r="AN6" i="38"/>
  <c r="AM6" i="38"/>
  <c r="AL6" i="38"/>
  <c r="AK6" i="38"/>
  <c r="AJ6" i="38"/>
  <c r="AI6" i="38"/>
  <c r="AH6" i="38"/>
  <c r="AG6" i="38"/>
  <c r="AF6" i="38"/>
  <c r="AE6" i="38"/>
  <c r="AD6" i="38"/>
  <c r="AC6" i="38"/>
  <c r="AB6" i="38"/>
  <c r="AA6" i="38"/>
  <c r="R6" i="38"/>
  <c r="B10" i="38" s="1"/>
  <c r="R5" i="38"/>
  <c r="B13" i="38" s="1"/>
  <c r="BV4" i="38"/>
  <c r="BU4" i="38"/>
  <c r="BT4" i="38"/>
  <c r="BS4" i="38"/>
  <c r="BR4" i="38"/>
  <c r="BQ4" i="38"/>
  <c r="BP4" i="38"/>
  <c r="BO4" i="38"/>
  <c r="BN4" i="38"/>
  <c r="BM4" i="38"/>
  <c r="BL4" i="38"/>
  <c r="BK4" i="38"/>
  <c r="BJ4" i="38"/>
  <c r="BI4" i="38"/>
  <c r="BH4" i="38"/>
  <c r="BG4" i="38"/>
  <c r="BF4" i="38"/>
  <c r="BE4" i="38"/>
  <c r="BD4" i="38"/>
  <c r="BC4" i="38"/>
  <c r="BB4" i="38"/>
  <c r="BA4" i="38"/>
  <c r="AZ4" i="38"/>
  <c r="AY4" i="38"/>
  <c r="AX4" i="38"/>
  <c r="AW4" i="38"/>
  <c r="AV4" i="38"/>
  <c r="AU4" i="38"/>
  <c r="AT4" i="38"/>
  <c r="AS4" i="38"/>
  <c r="AR4" i="38"/>
  <c r="AQ4" i="38"/>
  <c r="AP4" i="38"/>
  <c r="AO4" i="38"/>
  <c r="AN4" i="38"/>
  <c r="AM4" i="38"/>
  <c r="AL4" i="38"/>
  <c r="AK4" i="38"/>
  <c r="AJ4" i="38"/>
  <c r="AI4" i="38"/>
  <c r="AH4" i="38"/>
  <c r="AG4" i="38"/>
  <c r="AF4" i="38"/>
  <c r="AE4" i="38"/>
  <c r="AD4" i="38"/>
  <c r="AC4" i="38"/>
  <c r="AB4" i="38"/>
  <c r="AA4" i="38"/>
  <c r="R4" i="38"/>
  <c r="M3" i="38" s="1"/>
  <c r="M35" i="38" s="1"/>
  <c r="R3" i="38"/>
  <c r="L3" i="38" s="1"/>
  <c r="L35" i="38" s="1"/>
  <c r="BP2" i="38"/>
  <c r="BK2" i="38"/>
  <c r="BJ2" i="38"/>
  <c r="AZ2" i="38"/>
  <c r="AU2" i="38"/>
  <c r="AT2" i="38"/>
  <c r="AJ2" i="38"/>
  <c r="AE2" i="38"/>
  <c r="AD2" i="38"/>
  <c r="R2" i="38"/>
  <c r="BV1" i="38"/>
  <c r="BU1" i="38"/>
  <c r="BT1" i="38"/>
  <c r="BS1" i="38"/>
  <c r="BR1" i="38"/>
  <c r="BQ1" i="38"/>
  <c r="BP1" i="38"/>
  <c r="BO1" i="38"/>
  <c r="BN1" i="38"/>
  <c r="BM1" i="38"/>
  <c r="BL1" i="38"/>
  <c r="BK1" i="38"/>
  <c r="BJ1" i="38"/>
  <c r="BI1" i="38"/>
  <c r="BH1" i="38"/>
  <c r="BG1" i="38"/>
  <c r="BF1" i="38"/>
  <c r="BE1" i="38"/>
  <c r="BD1" i="38"/>
  <c r="BC1" i="38"/>
  <c r="BB1" i="38"/>
  <c r="BA1" i="38"/>
  <c r="AZ1" i="38"/>
  <c r="AY1" i="38"/>
  <c r="AX1" i="38"/>
  <c r="AW1" i="38"/>
  <c r="AV1" i="38"/>
  <c r="AU1" i="38"/>
  <c r="AT1" i="38"/>
  <c r="AS1" i="38"/>
  <c r="AR1" i="38"/>
  <c r="AQ1" i="38"/>
  <c r="AP1" i="38"/>
  <c r="AO1" i="38"/>
  <c r="AN1" i="38"/>
  <c r="AM1" i="38"/>
  <c r="AL1" i="38"/>
  <c r="AK1" i="38"/>
  <c r="AJ1" i="38"/>
  <c r="AI1" i="38"/>
  <c r="AH1" i="38"/>
  <c r="AG1" i="38"/>
  <c r="AF1" i="38"/>
  <c r="AE1" i="38"/>
  <c r="AD1" i="38"/>
  <c r="AC1" i="38"/>
  <c r="AB1" i="38"/>
  <c r="AA1" i="38"/>
  <c r="R12" i="37"/>
  <c r="R11" i="37"/>
  <c r="L6" i="37" s="1"/>
  <c r="R10" i="37"/>
  <c r="R9" i="37"/>
  <c r="BT9" i="37"/>
  <c r="BS9" i="37"/>
  <c r="BR9" i="37"/>
  <c r="BQ9" i="37"/>
  <c r="BP9" i="37"/>
  <c r="BO9" i="37"/>
  <c r="BN9" i="37"/>
  <c r="BM9" i="37"/>
  <c r="BL9" i="37"/>
  <c r="BK9" i="37"/>
  <c r="BJ9" i="37"/>
  <c r="BI9" i="37"/>
  <c r="BH9" i="37"/>
  <c r="BG9" i="37"/>
  <c r="BF9" i="37"/>
  <c r="BE9" i="37"/>
  <c r="BD9" i="37"/>
  <c r="BC9" i="37"/>
  <c r="BB9" i="37"/>
  <c r="BA9" i="37"/>
  <c r="AZ9" i="37"/>
  <c r="AY9" i="37"/>
  <c r="AX9" i="37"/>
  <c r="AW9" i="37"/>
  <c r="AV9" i="37"/>
  <c r="AU9" i="37"/>
  <c r="AT9" i="37"/>
  <c r="AS9" i="37"/>
  <c r="AR9" i="37"/>
  <c r="AQ9" i="37"/>
  <c r="AP9" i="37"/>
  <c r="AO9" i="37"/>
  <c r="AN9" i="37"/>
  <c r="AM9" i="37"/>
  <c r="AL9" i="37"/>
  <c r="AK9" i="37"/>
  <c r="AJ9" i="37"/>
  <c r="AI9" i="37"/>
  <c r="AH9" i="37"/>
  <c r="AG9" i="37"/>
  <c r="AF9" i="37"/>
  <c r="AE9" i="37"/>
  <c r="AD9" i="37"/>
  <c r="AC9" i="37"/>
  <c r="AB9" i="37"/>
  <c r="AA9" i="37"/>
  <c r="BT8" i="37"/>
  <c r="BS8" i="37"/>
  <c r="BR8" i="37"/>
  <c r="BQ8" i="37"/>
  <c r="BP8" i="37"/>
  <c r="BO8" i="37"/>
  <c r="BN8" i="37"/>
  <c r="BM8" i="37"/>
  <c r="BL8" i="37"/>
  <c r="BK8" i="37"/>
  <c r="BJ8" i="37"/>
  <c r="BI8" i="37"/>
  <c r="BH8" i="37"/>
  <c r="BG8" i="37"/>
  <c r="BF8" i="37"/>
  <c r="BE8" i="37"/>
  <c r="BD8" i="37"/>
  <c r="BC8" i="37"/>
  <c r="BB8" i="37"/>
  <c r="BA8" i="37"/>
  <c r="AZ8" i="37"/>
  <c r="AY8" i="37"/>
  <c r="AX8" i="37"/>
  <c r="AW8" i="37"/>
  <c r="AV8" i="37"/>
  <c r="AU8" i="37"/>
  <c r="AT8" i="37"/>
  <c r="AS8" i="37"/>
  <c r="AR8" i="37"/>
  <c r="AQ8" i="37"/>
  <c r="AP8" i="37"/>
  <c r="AO8" i="37"/>
  <c r="AN8" i="37"/>
  <c r="AM8" i="37"/>
  <c r="AL8" i="37"/>
  <c r="AK8" i="37"/>
  <c r="AJ8" i="37"/>
  <c r="AI8" i="37"/>
  <c r="AH8" i="37"/>
  <c r="AG8" i="37"/>
  <c r="AF8" i="37"/>
  <c r="AE8" i="37"/>
  <c r="AD8" i="37"/>
  <c r="AC8" i="37"/>
  <c r="AB8" i="37"/>
  <c r="AA8" i="37"/>
  <c r="R8" i="37"/>
  <c r="B7" i="37" s="1"/>
  <c r="BV7" i="37"/>
  <c r="BU7" i="37"/>
  <c r="BT7" i="37"/>
  <c r="BS7" i="37"/>
  <c r="BR7" i="37"/>
  <c r="BQ7" i="37"/>
  <c r="BP7" i="37"/>
  <c r="BO7" i="37"/>
  <c r="BN7" i="37"/>
  <c r="BM7" i="37"/>
  <c r="BL7" i="37"/>
  <c r="BK7" i="37"/>
  <c r="BJ7" i="37"/>
  <c r="BI7" i="37"/>
  <c r="BH7" i="37"/>
  <c r="BG7" i="37"/>
  <c r="BF7" i="37"/>
  <c r="BE7" i="37"/>
  <c r="BD7" i="37"/>
  <c r="BC7" i="37"/>
  <c r="BB7" i="37"/>
  <c r="BA7" i="37"/>
  <c r="AZ7" i="37"/>
  <c r="AY7" i="37"/>
  <c r="AX7" i="37"/>
  <c r="AW7" i="37"/>
  <c r="AV7" i="37"/>
  <c r="AU7" i="37"/>
  <c r="AT7" i="37"/>
  <c r="AS7" i="37"/>
  <c r="AR7" i="37"/>
  <c r="AQ7" i="37"/>
  <c r="AP7" i="37"/>
  <c r="AO7" i="37"/>
  <c r="AN7" i="37"/>
  <c r="AM7" i="37"/>
  <c r="AL7" i="37"/>
  <c r="AK7" i="37"/>
  <c r="AJ7" i="37"/>
  <c r="AI7" i="37"/>
  <c r="AH7" i="37"/>
  <c r="AG7" i="37"/>
  <c r="AF7" i="37"/>
  <c r="AE7" i="37"/>
  <c r="AD7" i="37"/>
  <c r="AC7" i="37"/>
  <c r="AB7" i="37"/>
  <c r="AA7" i="37"/>
  <c r="R7" i="37"/>
  <c r="BV2" i="37" s="1"/>
  <c r="BV6" i="37"/>
  <c r="BU6" i="37"/>
  <c r="BT6" i="37"/>
  <c r="BS6" i="37"/>
  <c r="BR6" i="37"/>
  <c r="BQ6" i="37"/>
  <c r="BP6" i="37"/>
  <c r="BO6" i="37"/>
  <c r="BN6" i="37"/>
  <c r="BM6" i="37"/>
  <c r="BL6" i="37"/>
  <c r="BK6" i="37"/>
  <c r="BJ6" i="37"/>
  <c r="BI6" i="37"/>
  <c r="BH6" i="37"/>
  <c r="BG6" i="37"/>
  <c r="BF6" i="37"/>
  <c r="BE6" i="37"/>
  <c r="BD6" i="37"/>
  <c r="BC6" i="37"/>
  <c r="BB6" i="37"/>
  <c r="BA6" i="37"/>
  <c r="AZ6" i="37"/>
  <c r="AY6" i="37"/>
  <c r="AX6" i="37"/>
  <c r="AW6" i="37"/>
  <c r="AV6" i="37"/>
  <c r="AU6" i="37"/>
  <c r="AT6" i="37"/>
  <c r="AS6" i="37"/>
  <c r="AR6" i="37"/>
  <c r="AQ6" i="37"/>
  <c r="AP6" i="37"/>
  <c r="AO6" i="37"/>
  <c r="AN6" i="37"/>
  <c r="AM6" i="37"/>
  <c r="AL6" i="37"/>
  <c r="AK6" i="37"/>
  <c r="AJ6" i="37"/>
  <c r="AI6" i="37"/>
  <c r="AH6" i="37"/>
  <c r="AG6" i="37"/>
  <c r="AF6" i="37"/>
  <c r="AE6" i="37"/>
  <c r="AD6" i="37"/>
  <c r="AC6" i="37"/>
  <c r="AB6" i="37"/>
  <c r="AA6" i="37"/>
  <c r="R6" i="37"/>
  <c r="B10" i="37" s="1"/>
  <c r="R5" i="37"/>
  <c r="B13" i="37" s="1"/>
  <c r="BV4" i="37"/>
  <c r="BU4" i="37"/>
  <c r="BT4" i="37"/>
  <c r="BS4" i="37"/>
  <c r="BR4" i="37"/>
  <c r="BQ4" i="37"/>
  <c r="BP4" i="37"/>
  <c r="BO4" i="37"/>
  <c r="BN4" i="37"/>
  <c r="BM4" i="37"/>
  <c r="BL4" i="37"/>
  <c r="BK4" i="37"/>
  <c r="BJ4" i="37"/>
  <c r="BI4" i="37"/>
  <c r="BH4" i="37"/>
  <c r="BG4" i="37"/>
  <c r="BF4" i="37"/>
  <c r="BE4" i="37"/>
  <c r="BD4" i="37"/>
  <c r="BC4" i="37"/>
  <c r="BB4" i="37"/>
  <c r="BA4" i="37"/>
  <c r="AZ4" i="37"/>
  <c r="AY4" i="37"/>
  <c r="AX4" i="37"/>
  <c r="AW4" i="37"/>
  <c r="AV4" i="37"/>
  <c r="AU4" i="37"/>
  <c r="AT4" i="37"/>
  <c r="AS4" i="37"/>
  <c r="AR4" i="37"/>
  <c r="AQ4" i="37"/>
  <c r="AP4" i="37"/>
  <c r="AO4" i="37"/>
  <c r="AN4" i="37"/>
  <c r="AM4" i="37"/>
  <c r="AL4" i="37"/>
  <c r="AK4" i="37"/>
  <c r="AJ4" i="37"/>
  <c r="AI4" i="37"/>
  <c r="AH4" i="37"/>
  <c r="AG4" i="37"/>
  <c r="AF4" i="37"/>
  <c r="AE4" i="37"/>
  <c r="AD4" i="37"/>
  <c r="AC4" i="37"/>
  <c r="AB4" i="37"/>
  <c r="AA4" i="37"/>
  <c r="R4" i="37"/>
  <c r="M3" i="37" s="1"/>
  <c r="M35" i="37" s="1"/>
  <c r="R3" i="37"/>
  <c r="L3" i="37" s="1"/>
  <c r="L35" i="37" s="1"/>
  <c r="L60" i="37" s="1"/>
  <c r="BS2" i="37"/>
  <c r="BQ2" i="37"/>
  <c r="BP2" i="37"/>
  <c r="BO2" i="37"/>
  <c r="BL2" i="37"/>
  <c r="BI2" i="37"/>
  <c r="BG2" i="37"/>
  <c r="BD2" i="37"/>
  <c r="BC2" i="37"/>
  <c r="BB2" i="37"/>
  <c r="AY2" i="37"/>
  <c r="AU2" i="37"/>
  <c r="AT2" i="37"/>
  <c r="AS2" i="37"/>
  <c r="AR2" i="37"/>
  <c r="AM2" i="37"/>
  <c r="AK2" i="37"/>
  <c r="AJ2" i="37"/>
  <c r="AI2" i="37"/>
  <c r="AF2" i="37"/>
  <c r="AC2" i="37"/>
  <c r="AA2" i="37"/>
  <c r="AV3" i="37" s="1"/>
  <c r="R2" i="37"/>
  <c r="BV1" i="37"/>
  <c r="BU1" i="37"/>
  <c r="BT1" i="37"/>
  <c r="BS1" i="37"/>
  <c r="BR1" i="37"/>
  <c r="BQ1" i="37"/>
  <c r="BP1" i="37"/>
  <c r="BO1" i="37"/>
  <c r="BN1" i="37"/>
  <c r="BM1" i="37"/>
  <c r="BL1" i="37"/>
  <c r="BK1" i="37"/>
  <c r="BJ1" i="37"/>
  <c r="BI1" i="37"/>
  <c r="BH1" i="37"/>
  <c r="BG1" i="37"/>
  <c r="BF1" i="37"/>
  <c r="BE1" i="37"/>
  <c r="BD1" i="37"/>
  <c r="BC1" i="37"/>
  <c r="BB1" i="37"/>
  <c r="BA1" i="37"/>
  <c r="AZ1" i="37"/>
  <c r="AY1" i="37"/>
  <c r="AX1" i="37"/>
  <c r="AW1" i="37"/>
  <c r="AV1" i="37"/>
  <c r="AU1" i="37"/>
  <c r="AT1" i="37"/>
  <c r="AS1" i="37"/>
  <c r="AR1" i="37"/>
  <c r="AQ1" i="37"/>
  <c r="AP1" i="37"/>
  <c r="AO1" i="37"/>
  <c r="AN1" i="37"/>
  <c r="AM1" i="37"/>
  <c r="AL1" i="37"/>
  <c r="AK1" i="37"/>
  <c r="AJ1" i="37"/>
  <c r="AI1" i="37"/>
  <c r="AH1" i="37"/>
  <c r="AG1" i="37"/>
  <c r="AF1" i="37"/>
  <c r="AE1" i="37"/>
  <c r="AD1" i="37"/>
  <c r="AC1" i="37"/>
  <c r="AB1" i="37"/>
  <c r="AA1" i="37"/>
  <c r="R12" i="29"/>
  <c r="R11" i="29"/>
  <c r="L6" i="29" s="1"/>
  <c r="R10" i="29"/>
  <c r="R9" i="29"/>
  <c r="BT9" i="29"/>
  <c r="BS9" i="29"/>
  <c r="BR9" i="29"/>
  <c r="BQ9" i="29"/>
  <c r="BP9" i="29"/>
  <c r="BO9" i="29"/>
  <c r="BN9" i="29"/>
  <c r="BM9" i="29"/>
  <c r="BL9" i="29"/>
  <c r="BK9" i="29"/>
  <c r="BJ9" i="29"/>
  <c r="BI9" i="29"/>
  <c r="BH9" i="29"/>
  <c r="BG9"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BT8" i="29"/>
  <c r="BS8" i="29"/>
  <c r="BR8" i="29"/>
  <c r="BQ8" i="29"/>
  <c r="BP8" i="29"/>
  <c r="BO8" i="29"/>
  <c r="BN8" i="29"/>
  <c r="BM8" i="29"/>
  <c r="BL8" i="29"/>
  <c r="BK8" i="29"/>
  <c r="BJ8" i="29"/>
  <c r="BI8" i="29"/>
  <c r="BH8" i="29"/>
  <c r="BG8" i="29"/>
  <c r="BF8" i="29"/>
  <c r="BE8" i="29"/>
  <c r="BD8" i="29"/>
  <c r="BC8" i="29"/>
  <c r="BB8" i="29"/>
  <c r="BA8" i="29"/>
  <c r="AZ8" i="29"/>
  <c r="AY8" i="29"/>
  <c r="AX8" i="29"/>
  <c r="AW8" i="29"/>
  <c r="AV8" i="29"/>
  <c r="AU8" i="29"/>
  <c r="AT8" i="29"/>
  <c r="AS8" i="29"/>
  <c r="AR8" i="29"/>
  <c r="AQ8" i="29"/>
  <c r="AP8" i="29"/>
  <c r="AO8" i="29"/>
  <c r="AN8" i="29"/>
  <c r="AM8" i="29"/>
  <c r="AL8" i="29"/>
  <c r="AK8" i="29"/>
  <c r="AJ8" i="29"/>
  <c r="AI8" i="29"/>
  <c r="AH8" i="29"/>
  <c r="AG8" i="29"/>
  <c r="AF8" i="29"/>
  <c r="AE8" i="29"/>
  <c r="AD8" i="29"/>
  <c r="AC8" i="29"/>
  <c r="AB8" i="29"/>
  <c r="AA8" i="29"/>
  <c r="R8" i="29"/>
  <c r="B7" i="29" s="1"/>
  <c r="BV7" i="29"/>
  <c r="BU7" i="29"/>
  <c r="BT7" i="29"/>
  <c r="BS7" i="29"/>
  <c r="BR7" i="29"/>
  <c r="BQ7" i="29"/>
  <c r="BP7" i="29"/>
  <c r="BO7" i="29"/>
  <c r="BN7" i="29"/>
  <c r="BM7" i="29"/>
  <c r="BL7" i="29"/>
  <c r="BK7" i="29"/>
  <c r="BJ7" i="29"/>
  <c r="BI7" i="29"/>
  <c r="BH7" i="29"/>
  <c r="BG7" i="29"/>
  <c r="BF7" i="29"/>
  <c r="BE7" i="29"/>
  <c r="BD7" i="29"/>
  <c r="BC7" i="29"/>
  <c r="BB7" i="29"/>
  <c r="BA7" i="29"/>
  <c r="AZ7" i="29"/>
  <c r="AY7" i="29"/>
  <c r="AX7" i="29"/>
  <c r="AW7" i="29"/>
  <c r="AV7" i="29"/>
  <c r="AU7" i="29"/>
  <c r="AT7" i="29"/>
  <c r="AS7" i="29"/>
  <c r="AR7" i="29"/>
  <c r="AQ7" i="29"/>
  <c r="AP7" i="29"/>
  <c r="AO7" i="29"/>
  <c r="AN7" i="29"/>
  <c r="AM7" i="29"/>
  <c r="AL7" i="29"/>
  <c r="AK7" i="29"/>
  <c r="AJ7" i="29"/>
  <c r="AI7" i="29"/>
  <c r="AH7" i="29"/>
  <c r="AG7" i="29"/>
  <c r="AF7" i="29"/>
  <c r="AE7" i="29"/>
  <c r="AD7" i="29"/>
  <c r="AC7" i="29"/>
  <c r="AB7" i="29"/>
  <c r="AA7" i="29"/>
  <c r="R7" i="29"/>
  <c r="BO2" i="29" s="1"/>
  <c r="BV6" i="29"/>
  <c r="BU6" i="29"/>
  <c r="BT6" i="29"/>
  <c r="BS6" i="29"/>
  <c r="BR6" i="29"/>
  <c r="BQ6" i="29"/>
  <c r="BP6" i="29"/>
  <c r="BO6" i="29"/>
  <c r="BN6" i="29"/>
  <c r="BM6" i="29"/>
  <c r="BL6" i="29"/>
  <c r="BK6" i="29"/>
  <c r="BJ6" i="29"/>
  <c r="BI6" i="29"/>
  <c r="BH6" i="29"/>
  <c r="BG6" i="29"/>
  <c r="BF6" i="29"/>
  <c r="BE6" i="29"/>
  <c r="BD6" i="29"/>
  <c r="BC6" i="29"/>
  <c r="BB6" i="29"/>
  <c r="BA6" i="29"/>
  <c r="AZ6" i="29"/>
  <c r="AY6" i="29"/>
  <c r="AX6" i="29"/>
  <c r="AW6" i="29"/>
  <c r="AV6" i="29"/>
  <c r="AU6" i="29"/>
  <c r="AT6" i="29"/>
  <c r="AS6" i="29"/>
  <c r="AR6" i="29"/>
  <c r="AQ6" i="29"/>
  <c r="AP6" i="29"/>
  <c r="AO6" i="29"/>
  <c r="AN6" i="29"/>
  <c r="AM6" i="29"/>
  <c r="AL6" i="29"/>
  <c r="AK6" i="29"/>
  <c r="AJ6" i="29"/>
  <c r="AI6" i="29"/>
  <c r="AH6" i="29"/>
  <c r="AG6" i="29"/>
  <c r="AF6" i="29"/>
  <c r="AE6" i="29"/>
  <c r="AD6" i="29"/>
  <c r="AC6" i="29"/>
  <c r="AB6" i="29"/>
  <c r="AA6" i="29"/>
  <c r="R6" i="29"/>
  <c r="B10" i="29" s="1"/>
  <c r="R5" i="29"/>
  <c r="B9" i="29" s="1"/>
  <c r="BV4" i="29"/>
  <c r="BU4" i="29"/>
  <c r="BT4" i="29"/>
  <c r="BS4" i="29"/>
  <c r="BR4" i="29"/>
  <c r="BQ4" i="29"/>
  <c r="BP4" i="29"/>
  <c r="BO4" i="29"/>
  <c r="BN4" i="29"/>
  <c r="BM4" i="29"/>
  <c r="BL4" i="29"/>
  <c r="BK4" i="29"/>
  <c r="BJ4" i="29"/>
  <c r="BI4" i="29"/>
  <c r="BH4" i="29"/>
  <c r="BG4" i="29"/>
  <c r="BF4" i="29"/>
  <c r="BE4" i="29"/>
  <c r="BD4" i="29"/>
  <c r="BC4" i="29"/>
  <c r="BB4" i="29"/>
  <c r="BA4" i="29"/>
  <c r="AZ4" i="29"/>
  <c r="AY4" i="29"/>
  <c r="AX4" i="29"/>
  <c r="AW4" i="29"/>
  <c r="AV4" i="29"/>
  <c r="AU4" i="29"/>
  <c r="AT4" i="29"/>
  <c r="AS4" i="29"/>
  <c r="AR4" i="29"/>
  <c r="AQ4" i="29"/>
  <c r="AP4" i="29"/>
  <c r="AO4" i="29"/>
  <c r="AN4" i="29"/>
  <c r="AM4" i="29"/>
  <c r="AL4" i="29"/>
  <c r="AK4" i="29"/>
  <c r="AJ4" i="29"/>
  <c r="AI4" i="29"/>
  <c r="AH4" i="29"/>
  <c r="AG4" i="29"/>
  <c r="AF4" i="29"/>
  <c r="AE4" i="29"/>
  <c r="AD4" i="29"/>
  <c r="AC4" i="29"/>
  <c r="R4" i="29"/>
  <c r="M3" i="29" s="1"/>
  <c r="M35" i="29" s="1"/>
  <c r="R3" i="29"/>
  <c r="L3" i="29" s="1"/>
  <c r="L35" i="29" s="1"/>
  <c r="R2" i="29"/>
  <c r="BV1" i="29"/>
  <c r="BU1" i="29"/>
  <c r="BT1" i="29"/>
  <c r="BS1" i="29"/>
  <c r="BR1" i="29"/>
  <c r="BQ1" i="29"/>
  <c r="BP1" i="29"/>
  <c r="BO1" i="29"/>
  <c r="BN1" i="29"/>
  <c r="BM1" i="29"/>
  <c r="BL1" i="29"/>
  <c r="BK1" i="29"/>
  <c r="BJ1" i="29"/>
  <c r="BI1" i="29"/>
  <c r="BH1" i="29"/>
  <c r="BG1" i="29"/>
  <c r="BF1" i="29"/>
  <c r="BE1" i="29"/>
  <c r="BD1" i="29"/>
  <c r="BC1" i="29"/>
  <c r="BB1" i="29"/>
  <c r="BA1" i="29"/>
  <c r="AZ1" i="29"/>
  <c r="AY1" i="29"/>
  <c r="AX1" i="29"/>
  <c r="AW1" i="29"/>
  <c r="AV1" i="29"/>
  <c r="AU1" i="29"/>
  <c r="AT1" i="29"/>
  <c r="AS1" i="29"/>
  <c r="AR1" i="29"/>
  <c r="AQ1" i="29"/>
  <c r="AP1" i="29"/>
  <c r="AO1" i="29"/>
  <c r="AN1" i="29"/>
  <c r="AM1" i="29"/>
  <c r="AL1" i="29"/>
  <c r="AK1" i="29"/>
  <c r="AJ1" i="29"/>
  <c r="AI1" i="29"/>
  <c r="AH1" i="29"/>
  <c r="AG1" i="29"/>
  <c r="AF1" i="29"/>
  <c r="AE1" i="29"/>
  <c r="AD1" i="29"/>
  <c r="AC1" i="29"/>
  <c r="AB1" i="29"/>
  <c r="AA1" i="29"/>
  <c r="R12" i="28"/>
  <c r="R11" i="28"/>
  <c r="L6" i="28" s="1"/>
  <c r="R10" i="28"/>
  <c r="R9" i="28"/>
  <c r="BT9" i="28"/>
  <c r="BS9" i="28"/>
  <c r="BR9" i="28"/>
  <c r="BQ9" i="28"/>
  <c r="BP9" i="28"/>
  <c r="BO9" i="28"/>
  <c r="BN9" i="28"/>
  <c r="BM9" i="28"/>
  <c r="BL9" i="28"/>
  <c r="BK9" i="28"/>
  <c r="BJ9" i="28"/>
  <c r="BI9" i="28"/>
  <c r="BH9" i="28"/>
  <c r="BG9" i="28"/>
  <c r="BF9" i="28"/>
  <c r="BE9" i="28"/>
  <c r="BD9" i="28"/>
  <c r="BC9" i="28"/>
  <c r="BB9" i="28"/>
  <c r="BA9" i="28"/>
  <c r="AZ9" i="28"/>
  <c r="AY9" i="28"/>
  <c r="AX9" i="28"/>
  <c r="AW9" i="28"/>
  <c r="AV9" i="28"/>
  <c r="AU9" i="28"/>
  <c r="AT9" i="28"/>
  <c r="AS9" i="28"/>
  <c r="AR9" i="28"/>
  <c r="AQ9" i="28"/>
  <c r="AP9" i="28"/>
  <c r="AO9" i="28"/>
  <c r="AN9" i="28"/>
  <c r="AM9" i="28"/>
  <c r="AL9" i="28"/>
  <c r="AK9" i="28"/>
  <c r="AJ9" i="28"/>
  <c r="AI9" i="28"/>
  <c r="AH9" i="28"/>
  <c r="AG9" i="28"/>
  <c r="AF9" i="28"/>
  <c r="AE9" i="28"/>
  <c r="AD9" i="28"/>
  <c r="AC9" i="28"/>
  <c r="AB9" i="28"/>
  <c r="AA9" i="28"/>
  <c r="BT8" i="28"/>
  <c r="BS8" i="28"/>
  <c r="BR8" i="28"/>
  <c r="BQ8" i="28"/>
  <c r="BP8" i="28"/>
  <c r="BO8" i="28"/>
  <c r="BN8" i="28"/>
  <c r="BM8" i="28"/>
  <c r="BL8" i="28"/>
  <c r="BK8" i="28"/>
  <c r="BJ8" i="28"/>
  <c r="BI8" i="28"/>
  <c r="BH8" i="28"/>
  <c r="BG8" i="28"/>
  <c r="BF8" i="28"/>
  <c r="BE8" i="28"/>
  <c r="BD8" i="28"/>
  <c r="BC8" i="28"/>
  <c r="BB8" i="28"/>
  <c r="BA8" i="28"/>
  <c r="AZ8" i="28"/>
  <c r="AY8" i="28"/>
  <c r="AX8" i="28"/>
  <c r="AW8" i="28"/>
  <c r="AV8" i="28"/>
  <c r="AU8" i="28"/>
  <c r="AT8" i="28"/>
  <c r="AS8" i="28"/>
  <c r="AR8" i="28"/>
  <c r="AQ8" i="28"/>
  <c r="AP8" i="28"/>
  <c r="AO8" i="28"/>
  <c r="AN8" i="28"/>
  <c r="AM8" i="28"/>
  <c r="AL8" i="28"/>
  <c r="AK8" i="28"/>
  <c r="AJ8" i="28"/>
  <c r="AI8" i="28"/>
  <c r="AH8" i="28"/>
  <c r="AG8" i="28"/>
  <c r="AF8" i="28"/>
  <c r="AE8" i="28"/>
  <c r="AD8" i="28"/>
  <c r="AC8" i="28"/>
  <c r="AB8" i="28"/>
  <c r="AA8" i="28"/>
  <c r="R8" i="28"/>
  <c r="B7" i="28" s="1"/>
  <c r="BV7" i="28"/>
  <c r="BU7" i="28"/>
  <c r="BT7" i="28"/>
  <c r="BS7" i="28"/>
  <c r="BR7" i="28"/>
  <c r="BQ7" i="28"/>
  <c r="BP7" i="28"/>
  <c r="BO7" i="28"/>
  <c r="BN7" i="28"/>
  <c r="BM7" i="28"/>
  <c r="BL7" i="28"/>
  <c r="BK7" i="28"/>
  <c r="BJ7" i="28"/>
  <c r="BI7" i="28"/>
  <c r="BH7" i="28"/>
  <c r="BG7" i="28"/>
  <c r="BF7" i="28"/>
  <c r="BE7" i="28"/>
  <c r="BD7" i="28"/>
  <c r="BC7" i="28"/>
  <c r="BB7" i="28"/>
  <c r="BA7" i="28"/>
  <c r="AZ7" i="28"/>
  <c r="AY7" i="28"/>
  <c r="AX7" i="28"/>
  <c r="AW7" i="28"/>
  <c r="AV7" i="28"/>
  <c r="AU7" i="28"/>
  <c r="AT7" i="28"/>
  <c r="AS7" i="28"/>
  <c r="AR7" i="28"/>
  <c r="AQ7" i="28"/>
  <c r="AP7" i="28"/>
  <c r="AO7" i="28"/>
  <c r="AN7" i="28"/>
  <c r="AM7" i="28"/>
  <c r="AL7" i="28"/>
  <c r="AK7" i="28"/>
  <c r="AJ7" i="28"/>
  <c r="AI7" i="28"/>
  <c r="AH7" i="28"/>
  <c r="AG7" i="28"/>
  <c r="AF7" i="28"/>
  <c r="AE7" i="28"/>
  <c r="AD7" i="28"/>
  <c r="AC7" i="28"/>
  <c r="AB7" i="28"/>
  <c r="AA7" i="28"/>
  <c r="R7" i="28"/>
  <c r="BQ2" i="28" s="1"/>
  <c r="BV6" i="28"/>
  <c r="BU6" i="28"/>
  <c r="BT6" i="28"/>
  <c r="BS6" i="28"/>
  <c r="BR6" i="28"/>
  <c r="BQ6" i="28"/>
  <c r="BP6" i="28"/>
  <c r="BO6" i="28"/>
  <c r="BN6" i="28"/>
  <c r="BM6" i="28"/>
  <c r="BL6" i="28"/>
  <c r="BK6" i="28"/>
  <c r="BJ6" i="28"/>
  <c r="BI6" i="28"/>
  <c r="BH6" i="28"/>
  <c r="BG6"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R6" i="28"/>
  <c r="B10" i="28" s="1"/>
  <c r="R5" i="28"/>
  <c r="B9" i="28" s="1"/>
  <c r="BV4" i="28"/>
  <c r="BU4" i="28"/>
  <c r="BT4" i="28"/>
  <c r="BS4" i="28"/>
  <c r="BR4" i="28"/>
  <c r="BQ4" i="28"/>
  <c r="BP4" i="28"/>
  <c r="BO4" i="28"/>
  <c r="BN4" i="28"/>
  <c r="BM4" i="28"/>
  <c r="BL4" i="28"/>
  <c r="BK4" i="28"/>
  <c r="BJ4" i="28"/>
  <c r="BI4" i="28"/>
  <c r="BH4" i="28"/>
  <c r="BG4" i="28"/>
  <c r="BF4" i="28"/>
  <c r="BE4" i="28"/>
  <c r="BD4" i="28"/>
  <c r="BC4" i="28"/>
  <c r="BB4" i="28"/>
  <c r="BA4" i="28"/>
  <c r="AZ4" i="28"/>
  <c r="AY4" i="28"/>
  <c r="AX4" i="28"/>
  <c r="AW4" i="28"/>
  <c r="AV4" i="28"/>
  <c r="AU4" i="28"/>
  <c r="AT4" i="28"/>
  <c r="AS4" i="28"/>
  <c r="AR4" i="28"/>
  <c r="AQ4" i="28"/>
  <c r="AP4" i="28"/>
  <c r="AO4" i="28"/>
  <c r="AN4" i="28"/>
  <c r="AM4" i="28"/>
  <c r="AL4" i="28"/>
  <c r="AK4" i="28"/>
  <c r="AJ4" i="28"/>
  <c r="AI4" i="28"/>
  <c r="AH4" i="28"/>
  <c r="AG4" i="28"/>
  <c r="AF4" i="28"/>
  <c r="AE4" i="28"/>
  <c r="AD4" i="28"/>
  <c r="AC4" i="28"/>
  <c r="R4" i="28"/>
  <c r="M3" i="28" s="1"/>
  <c r="M35" i="28" s="1"/>
  <c r="R3" i="28"/>
  <c r="L3" i="28" s="1"/>
  <c r="L35" i="28" s="1"/>
  <c r="AL2" i="28"/>
  <c r="R2" i="28"/>
  <c r="BV1" i="28"/>
  <c r="BU1" i="28"/>
  <c r="BT1" i="28"/>
  <c r="BS1" i="28"/>
  <c r="BR1" i="28"/>
  <c r="BQ1" i="28"/>
  <c r="BP1" i="28"/>
  <c r="BO1" i="28"/>
  <c r="BN1" i="28"/>
  <c r="BM1" i="28"/>
  <c r="BL1" i="28"/>
  <c r="BK1" i="28"/>
  <c r="BJ1" i="28"/>
  <c r="BI1" i="28"/>
  <c r="BH1" i="28"/>
  <c r="BG1" i="28"/>
  <c r="BF1" i="28"/>
  <c r="BE1" i="28"/>
  <c r="BD1" i="28"/>
  <c r="BC1" i="28"/>
  <c r="BB1" i="28"/>
  <c r="BA1" i="28"/>
  <c r="AZ1" i="28"/>
  <c r="AY1" i="28"/>
  <c r="AX1" i="28"/>
  <c r="AW1" i="28"/>
  <c r="AV1" i="28"/>
  <c r="AU1" i="28"/>
  <c r="AT1" i="28"/>
  <c r="AS1" i="28"/>
  <c r="AR1" i="28"/>
  <c r="AQ1" i="28"/>
  <c r="AP1" i="28"/>
  <c r="AO1" i="28"/>
  <c r="AN1" i="28"/>
  <c r="AM1" i="28"/>
  <c r="AL1" i="28"/>
  <c r="AK1" i="28"/>
  <c r="AJ1" i="28"/>
  <c r="AI1" i="28"/>
  <c r="AH1" i="28"/>
  <c r="AG1" i="28"/>
  <c r="AF1" i="28"/>
  <c r="AE1" i="28"/>
  <c r="AD1" i="28"/>
  <c r="AC1" i="28"/>
  <c r="AB1" i="28"/>
  <c r="AA1" i="28"/>
  <c r="R12" i="24"/>
  <c r="R11" i="24"/>
  <c r="L6" i="24" s="1"/>
  <c r="R10" i="24"/>
  <c r="R9" i="24"/>
  <c r="BT9" i="24"/>
  <c r="BS9" i="24"/>
  <c r="BR9" i="24"/>
  <c r="BQ9" i="24"/>
  <c r="BP9" i="24"/>
  <c r="BO9" i="24"/>
  <c r="BN9" i="24"/>
  <c r="BM9" i="24"/>
  <c r="BL9" i="24"/>
  <c r="BK9" i="24"/>
  <c r="BJ9" i="24"/>
  <c r="BI9" i="24"/>
  <c r="BH9" i="24"/>
  <c r="BG9" i="24"/>
  <c r="BF9" i="24"/>
  <c r="BE9" i="24"/>
  <c r="BD9" i="24"/>
  <c r="BC9" i="24"/>
  <c r="BB9" i="24"/>
  <c r="BA9" i="24"/>
  <c r="AZ9" i="24"/>
  <c r="AY9" i="24"/>
  <c r="AX9" i="24"/>
  <c r="AW9" i="24"/>
  <c r="AV9" i="24"/>
  <c r="AU9" i="24"/>
  <c r="AT9" i="24"/>
  <c r="AS9" i="24"/>
  <c r="AR9" i="24"/>
  <c r="AQ9" i="24"/>
  <c r="AP9" i="24"/>
  <c r="AO9" i="24"/>
  <c r="AN9" i="24"/>
  <c r="AM9" i="24"/>
  <c r="AL9" i="24"/>
  <c r="AK9" i="24"/>
  <c r="AJ9" i="24"/>
  <c r="AI9" i="24"/>
  <c r="AH9" i="24"/>
  <c r="AG9" i="24"/>
  <c r="AF9" i="24"/>
  <c r="AE9" i="24"/>
  <c r="AD9" i="24"/>
  <c r="AC9" i="24"/>
  <c r="AB9" i="24"/>
  <c r="AA9" i="24"/>
  <c r="BT8" i="24"/>
  <c r="BS8" i="24"/>
  <c r="BR8" i="24"/>
  <c r="BQ8" i="24"/>
  <c r="BP8" i="24"/>
  <c r="BO8" i="24"/>
  <c r="BN8" i="24"/>
  <c r="BM8" i="24"/>
  <c r="BL8" i="24"/>
  <c r="BK8" i="24"/>
  <c r="BJ8" i="24"/>
  <c r="BI8" i="24"/>
  <c r="BH8" i="24"/>
  <c r="BG8" i="24"/>
  <c r="BF8" i="24"/>
  <c r="BE8" i="24"/>
  <c r="BD8" i="24"/>
  <c r="BC8" i="24"/>
  <c r="BB8" i="24"/>
  <c r="BA8" i="24"/>
  <c r="AZ8" i="24"/>
  <c r="AY8" i="24"/>
  <c r="AX8" i="24"/>
  <c r="AW8" i="24"/>
  <c r="AV8" i="24"/>
  <c r="AU8" i="24"/>
  <c r="AT8" i="24"/>
  <c r="AS8" i="24"/>
  <c r="AR8" i="24"/>
  <c r="AQ8" i="24"/>
  <c r="AP8" i="24"/>
  <c r="AO8" i="24"/>
  <c r="AN8" i="24"/>
  <c r="AM8" i="24"/>
  <c r="AL8" i="24"/>
  <c r="AK8" i="24"/>
  <c r="AJ8" i="24"/>
  <c r="AI8" i="24"/>
  <c r="AH8" i="24"/>
  <c r="AG8" i="24"/>
  <c r="AF8" i="24"/>
  <c r="AE8" i="24"/>
  <c r="AD8" i="24"/>
  <c r="AC8" i="24"/>
  <c r="AB8" i="24"/>
  <c r="AA8" i="24"/>
  <c r="R8" i="24"/>
  <c r="B7" i="24" s="1"/>
  <c r="BV7" i="24"/>
  <c r="BU7" i="24"/>
  <c r="BT7" i="24"/>
  <c r="BS7" i="24"/>
  <c r="BR7" i="24"/>
  <c r="BQ7" i="24"/>
  <c r="BP7" i="24"/>
  <c r="BO7" i="24"/>
  <c r="BN7" i="24"/>
  <c r="BM7" i="24"/>
  <c r="BL7" i="24"/>
  <c r="BK7" i="24"/>
  <c r="BJ7" i="24"/>
  <c r="BI7" i="24"/>
  <c r="BH7" i="24"/>
  <c r="BG7" i="24"/>
  <c r="BF7" i="24"/>
  <c r="BE7" i="24"/>
  <c r="BD7" i="24"/>
  <c r="BC7" i="24"/>
  <c r="BB7" i="24"/>
  <c r="BA7" i="24"/>
  <c r="AZ7" i="24"/>
  <c r="AY7" i="24"/>
  <c r="AX7" i="24"/>
  <c r="AW7" i="24"/>
  <c r="AV7" i="24"/>
  <c r="AU7" i="24"/>
  <c r="AT7" i="24"/>
  <c r="AS7" i="24"/>
  <c r="AR7" i="24"/>
  <c r="AQ7" i="24"/>
  <c r="AP7" i="24"/>
  <c r="AO7" i="24"/>
  <c r="AN7" i="24"/>
  <c r="AM7" i="24"/>
  <c r="AL7" i="24"/>
  <c r="AK7" i="24"/>
  <c r="AJ7" i="24"/>
  <c r="AI7" i="24"/>
  <c r="AH7" i="24"/>
  <c r="AG7" i="24"/>
  <c r="AF7" i="24"/>
  <c r="AE7" i="24"/>
  <c r="AD7" i="24"/>
  <c r="AC7" i="24"/>
  <c r="AB7" i="24"/>
  <c r="AA7" i="24"/>
  <c r="R7" i="24"/>
  <c r="BU10" i="24" s="1"/>
  <c r="BV6" i="24"/>
  <c r="BU6" i="24"/>
  <c r="BT6" i="24"/>
  <c r="BS6" i="24"/>
  <c r="BR6" i="24"/>
  <c r="BQ6" i="24"/>
  <c r="BP6" i="24"/>
  <c r="BO6" i="24"/>
  <c r="BN6" i="24"/>
  <c r="BM6" i="24"/>
  <c r="BL6" i="24"/>
  <c r="BK6" i="24"/>
  <c r="BJ6" i="24"/>
  <c r="BI6" i="24"/>
  <c r="BH6" i="24"/>
  <c r="BG6" i="24"/>
  <c r="BF6" i="24"/>
  <c r="BE6" i="24"/>
  <c r="BD6" i="24"/>
  <c r="BC6" i="24"/>
  <c r="BB6" i="24"/>
  <c r="BA6" i="24"/>
  <c r="AZ6" i="24"/>
  <c r="AY6" i="24"/>
  <c r="AX6" i="24"/>
  <c r="AW6" i="24"/>
  <c r="AV6" i="24"/>
  <c r="AU6" i="24"/>
  <c r="AT6" i="24"/>
  <c r="AS6" i="24"/>
  <c r="AR6" i="24"/>
  <c r="AQ6" i="24"/>
  <c r="AP6" i="24"/>
  <c r="AO6" i="24"/>
  <c r="AN6" i="24"/>
  <c r="AM6" i="24"/>
  <c r="AL6" i="24"/>
  <c r="AK6" i="24"/>
  <c r="AJ6" i="24"/>
  <c r="AI6" i="24"/>
  <c r="AH6" i="24"/>
  <c r="AG6" i="24"/>
  <c r="AF6" i="24"/>
  <c r="AE6" i="24"/>
  <c r="AD6" i="24"/>
  <c r="AC6" i="24"/>
  <c r="AB6" i="24"/>
  <c r="AA6" i="24"/>
  <c r="R6" i="24"/>
  <c r="B10" i="24" s="1"/>
  <c r="R5" i="24"/>
  <c r="B13" i="24" s="1"/>
  <c r="BV4" i="24"/>
  <c r="BU4" i="24"/>
  <c r="BT4" i="24"/>
  <c r="BS4" i="24"/>
  <c r="BR4" i="24"/>
  <c r="BQ4" i="24"/>
  <c r="BP4" i="24"/>
  <c r="BO4" i="24"/>
  <c r="BN4" i="24"/>
  <c r="BM4" i="24"/>
  <c r="BL4" i="24"/>
  <c r="BK4" i="24"/>
  <c r="BJ4" i="24"/>
  <c r="BI4" i="24"/>
  <c r="BH4" i="24"/>
  <c r="BG4" i="24"/>
  <c r="BF4" i="24"/>
  <c r="BE4" i="24"/>
  <c r="BD4" i="24"/>
  <c r="BC4" i="24"/>
  <c r="BB4" i="24"/>
  <c r="BA4" i="24"/>
  <c r="AZ4" i="24"/>
  <c r="AY4" i="24"/>
  <c r="AX4" i="24"/>
  <c r="AW4" i="24"/>
  <c r="AV4" i="24"/>
  <c r="AU4" i="24"/>
  <c r="AT4" i="24"/>
  <c r="AS4" i="24"/>
  <c r="AR4" i="24"/>
  <c r="AQ4" i="24"/>
  <c r="AP4" i="24"/>
  <c r="AO4" i="24"/>
  <c r="AN4" i="24"/>
  <c r="AM4" i="24"/>
  <c r="AL4" i="24"/>
  <c r="AK4" i="24"/>
  <c r="AJ4" i="24"/>
  <c r="AI4" i="24"/>
  <c r="AH4" i="24"/>
  <c r="AG4" i="24"/>
  <c r="AF4" i="24"/>
  <c r="AE4" i="24"/>
  <c r="AD4" i="24"/>
  <c r="AC4" i="24"/>
  <c r="AA4" i="24"/>
  <c r="R4" i="24"/>
  <c r="M3" i="24" s="1"/>
  <c r="M35" i="24" s="1"/>
  <c r="R3" i="24"/>
  <c r="L3" i="24" s="1"/>
  <c r="L35" i="24" s="1"/>
  <c r="BN2" i="24"/>
  <c r="BM2" i="24"/>
  <c r="BJ2" i="24"/>
  <c r="BH2" i="24"/>
  <c r="AX2" i="24"/>
  <c r="AW2" i="24"/>
  <c r="AV2" i="24"/>
  <c r="AU2" i="24"/>
  <c r="AL2" i="24"/>
  <c r="AH2" i="24"/>
  <c r="AF2" i="24"/>
  <c r="AE2" i="24"/>
  <c r="R2" i="24"/>
  <c r="BV1" i="24"/>
  <c r="BU1" i="24"/>
  <c r="BT1" i="24"/>
  <c r="BS1" i="24"/>
  <c r="BR1" i="24"/>
  <c r="BQ1" i="24"/>
  <c r="BP1" i="24"/>
  <c r="BO1" i="24"/>
  <c r="BN1" i="24"/>
  <c r="BM1" i="24"/>
  <c r="BL1" i="24"/>
  <c r="BK1" i="24"/>
  <c r="BJ1" i="24"/>
  <c r="BI1" i="24"/>
  <c r="BH1" i="24"/>
  <c r="BG1" i="24"/>
  <c r="BF1" i="24"/>
  <c r="BE1" i="24"/>
  <c r="BD1" i="24"/>
  <c r="BC1" i="24"/>
  <c r="BB1" i="24"/>
  <c r="BA1" i="24"/>
  <c r="AZ1" i="24"/>
  <c r="AY1" i="24"/>
  <c r="AX1" i="24"/>
  <c r="AW1" i="24"/>
  <c r="AV1" i="24"/>
  <c r="AU1" i="24"/>
  <c r="AT1" i="24"/>
  <c r="AS1" i="24"/>
  <c r="AR1" i="24"/>
  <c r="AQ1" i="24"/>
  <c r="AP1" i="24"/>
  <c r="AO1" i="24"/>
  <c r="AN1" i="24"/>
  <c r="AM1" i="24"/>
  <c r="AL1" i="24"/>
  <c r="AK1" i="24"/>
  <c r="AJ1" i="24"/>
  <c r="AI1" i="24"/>
  <c r="AH1" i="24"/>
  <c r="AG1" i="24"/>
  <c r="AF1" i="24"/>
  <c r="AE1" i="24"/>
  <c r="AD1" i="24"/>
  <c r="AC1" i="24"/>
  <c r="AB1" i="24"/>
  <c r="AA1" i="24"/>
  <c r="R12" i="21"/>
  <c r="R10" i="21"/>
  <c r="R9" i="21"/>
  <c r="BT9" i="21"/>
  <c r="BS9" i="21"/>
  <c r="BR9" i="21"/>
  <c r="BQ9" i="21"/>
  <c r="BP9" i="21"/>
  <c r="BO9" i="21"/>
  <c r="BN9" i="21"/>
  <c r="BM9" i="21"/>
  <c r="BL9" i="21"/>
  <c r="BK9" i="21"/>
  <c r="BJ9" i="21"/>
  <c r="BI9" i="21"/>
  <c r="BH9" i="21"/>
  <c r="BG9" i="21"/>
  <c r="BF9" i="21"/>
  <c r="BE9" i="21"/>
  <c r="BD9" i="21"/>
  <c r="BC9" i="21"/>
  <c r="BB9" i="21"/>
  <c r="BA9" i="21"/>
  <c r="AZ9" i="21"/>
  <c r="AY9" i="21"/>
  <c r="AX9" i="21"/>
  <c r="AW9" i="21"/>
  <c r="AV9" i="21"/>
  <c r="AU9" i="21"/>
  <c r="AT9" i="21"/>
  <c r="AS9" i="21"/>
  <c r="AR9" i="21"/>
  <c r="AQ9" i="21"/>
  <c r="AP9" i="21"/>
  <c r="AO9" i="21"/>
  <c r="AN9" i="21"/>
  <c r="AM9" i="21"/>
  <c r="AL9" i="21"/>
  <c r="AK9" i="21"/>
  <c r="AJ9" i="21"/>
  <c r="AI9" i="21"/>
  <c r="AH9" i="21"/>
  <c r="AG9" i="21"/>
  <c r="AF9" i="21"/>
  <c r="AE9" i="21"/>
  <c r="AD9" i="21"/>
  <c r="AC9" i="21"/>
  <c r="AB9" i="21"/>
  <c r="AA9" i="21"/>
  <c r="BT8" i="21"/>
  <c r="BS8" i="21"/>
  <c r="BR8" i="21"/>
  <c r="BQ8" i="21"/>
  <c r="BP8" i="21"/>
  <c r="BO8" i="21"/>
  <c r="BN8" i="21"/>
  <c r="BM8" i="21"/>
  <c r="BL8" i="21"/>
  <c r="BK8" i="21"/>
  <c r="BJ8" i="21"/>
  <c r="BI8" i="21"/>
  <c r="BH8" i="21"/>
  <c r="BG8" i="21"/>
  <c r="BF8" i="21"/>
  <c r="BE8" i="21"/>
  <c r="BD8" i="21"/>
  <c r="BC8" i="21"/>
  <c r="BB8" i="21"/>
  <c r="BA8" i="21"/>
  <c r="AZ8" i="21"/>
  <c r="AY8" i="21"/>
  <c r="AX8" i="21"/>
  <c r="AW8" i="21"/>
  <c r="AV8" i="21"/>
  <c r="AU8" i="21"/>
  <c r="AT8" i="21"/>
  <c r="AS8" i="21"/>
  <c r="AR8" i="21"/>
  <c r="AQ8" i="21"/>
  <c r="AP8" i="21"/>
  <c r="AO8" i="21"/>
  <c r="AN8" i="21"/>
  <c r="AM8" i="21"/>
  <c r="AL8" i="21"/>
  <c r="AK8" i="21"/>
  <c r="AJ8" i="21"/>
  <c r="AI8" i="21"/>
  <c r="AH8" i="21"/>
  <c r="AG8" i="21"/>
  <c r="AF8" i="21"/>
  <c r="AE8" i="21"/>
  <c r="AD8" i="21"/>
  <c r="AC8" i="21"/>
  <c r="AB8" i="21"/>
  <c r="AA8" i="21"/>
  <c r="R8" i="21"/>
  <c r="B7" i="21" s="1"/>
  <c r="BV7" i="21"/>
  <c r="BU7" i="21"/>
  <c r="BT7" i="21"/>
  <c r="BS7" i="21"/>
  <c r="BR7" i="21"/>
  <c r="BQ7" i="21"/>
  <c r="BP7" i="21"/>
  <c r="BO7" i="21"/>
  <c r="BN7" i="21"/>
  <c r="BM7" i="21"/>
  <c r="BL7" i="21"/>
  <c r="BK7" i="21"/>
  <c r="BJ7" i="21"/>
  <c r="BI7" i="21"/>
  <c r="BH7" i="21"/>
  <c r="BG7" i="21"/>
  <c r="BF7" i="21"/>
  <c r="BE7" i="21"/>
  <c r="BD7" i="21"/>
  <c r="BC7" i="21"/>
  <c r="BB7" i="21"/>
  <c r="BA7" i="21"/>
  <c r="AZ7" i="21"/>
  <c r="AY7" i="21"/>
  <c r="AX7" i="21"/>
  <c r="AW7" i="21"/>
  <c r="AV7" i="21"/>
  <c r="AU7" i="21"/>
  <c r="AT7" i="21"/>
  <c r="AS7" i="21"/>
  <c r="AR7" i="21"/>
  <c r="AQ7" i="21"/>
  <c r="AP7" i="21"/>
  <c r="AO7" i="21"/>
  <c r="AN7" i="21"/>
  <c r="AM7" i="21"/>
  <c r="AL7" i="21"/>
  <c r="AK7" i="21"/>
  <c r="AJ7" i="21"/>
  <c r="AI7" i="21"/>
  <c r="AH7" i="21"/>
  <c r="AG7" i="21"/>
  <c r="AF7" i="21"/>
  <c r="AE7" i="21"/>
  <c r="AD7" i="21"/>
  <c r="AC7" i="21"/>
  <c r="AB7" i="21"/>
  <c r="AA7" i="21"/>
  <c r="R7" i="21"/>
  <c r="BV10" i="21" s="1"/>
  <c r="BV6" i="21"/>
  <c r="BU6" i="21"/>
  <c r="BT6" i="21"/>
  <c r="BS6" i="21"/>
  <c r="BR6" i="21"/>
  <c r="BQ6" i="21"/>
  <c r="BP6" i="21"/>
  <c r="BO6" i="21"/>
  <c r="BN6" i="21"/>
  <c r="BM6" i="21"/>
  <c r="BL6" i="21"/>
  <c r="BK6" i="21"/>
  <c r="BJ6" i="21"/>
  <c r="BI6" i="21"/>
  <c r="BH6" i="21"/>
  <c r="BG6" i="21"/>
  <c r="BF6" i="21"/>
  <c r="BE6" i="21"/>
  <c r="BD6" i="21"/>
  <c r="BC6" i="21"/>
  <c r="BB6" i="21"/>
  <c r="BA6" i="21"/>
  <c r="AZ6" i="21"/>
  <c r="AY6" i="21"/>
  <c r="AX6" i="21"/>
  <c r="AW6" i="21"/>
  <c r="AV6" i="21"/>
  <c r="AU6" i="21"/>
  <c r="AT6" i="21"/>
  <c r="AS6" i="21"/>
  <c r="AR6" i="21"/>
  <c r="AQ6" i="21"/>
  <c r="AP6" i="21"/>
  <c r="AO6" i="21"/>
  <c r="AN6" i="21"/>
  <c r="AM6" i="21"/>
  <c r="AL6" i="21"/>
  <c r="AK6" i="21"/>
  <c r="AJ6" i="21"/>
  <c r="AI6" i="21"/>
  <c r="AH6" i="21"/>
  <c r="AG6" i="21"/>
  <c r="AF6" i="21"/>
  <c r="AE6" i="21"/>
  <c r="AD6" i="21"/>
  <c r="AC6" i="21"/>
  <c r="AB6" i="21"/>
  <c r="AA6" i="21"/>
  <c r="R6" i="21"/>
  <c r="B10" i="21" s="1"/>
  <c r="R5" i="21"/>
  <c r="B13" i="21" s="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P4" i="21"/>
  <c r="AO4" i="21"/>
  <c r="AN4" i="21"/>
  <c r="AM4" i="21"/>
  <c r="AL4" i="21"/>
  <c r="AK4" i="21"/>
  <c r="AJ4" i="21"/>
  <c r="AI4" i="21"/>
  <c r="AH4" i="21"/>
  <c r="AG4" i="21"/>
  <c r="AF4" i="21"/>
  <c r="AE4" i="21"/>
  <c r="AD4" i="21"/>
  <c r="AC4" i="21"/>
  <c r="AA4" i="21"/>
  <c r="R4" i="21"/>
  <c r="M3" i="21" s="1"/>
  <c r="M35" i="21" s="1"/>
  <c r="R3" i="21"/>
  <c r="L3" i="21" s="1"/>
  <c r="L35" i="21" s="1"/>
  <c r="BN2" i="21"/>
  <c r="BJ2" i="21"/>
  <c r="BH2" i="21"/>
  <c r="BF2" i="21"/>
  <c r="BA2" i="21"/>
  <c r="AV2" i="21"/>
  <c r="AR2" i="21"/>
  <c r="AM2" i="21"/>
  <c r="AL2" i="21"/>
  <c r="AH2" i="21"/>
  <c r="AD2" i="21"/>
  <c r="R2" i="21"/>
  <c r="BV1" i="21"/>
  <c r="BU1" i="21"/>
  <c r="BT1" i="21"/>
  <c r="BS1" i="21"/>
  <c r="BR1" i="21"/>
  <c r="BQ1" i="21"/>
  <c r="BP1" i="21"/>
  <c r="BO1" i="21"/>
  <c r="BN1" i="21"/>
  <c r="BM1" i="21"/>
  <c r="BL1" i="21"/>
  <c r="BK1" i="21"/>
  <c r="BJ1" i="21"/>
  <c r="BI1" i="21"/>
  <c r="BH1" i="21"/>
  <c r="BG1" i="21"/>
  <c r="BF1" i="21"/>
  <c r="BE1" i="21"/>
  <c r="BD1" i="21"/>
  <c r="BC1" i="21"/>
  <c r="BB1" i="21"/>
  <c r="BA1" i="21"/>
  <c r="AZ1" i="21"/>
  <c r="AY1" i="21"/>
  <c r="AX1" i="21"/>
  <c r="AW1" i="21"/>
  <c r="AV1" i="21"/>
  <c r="AU1" i="21"/>
  <c r="AT1" i="21"/>
  <c r="AS1" i="21"/>
  <c r="AR1" i="21"/>
  <c r="AQ1" i="21"/>
  <c r="AP1" i="21"/>
  <c r="AO1" i="21"/>
  <c r="AN1" i="21"/>
  <c r="AM1" i="21"/>
  <c r="AL1" i="21"/>
  <c r="AK1" i="21"/>
  <c r="AJ1" i="21"/>
  <c r="AI1" i="21"/>
  <c r="AH1" i="21"/>
  <c r="AG1" i="21"/>
  <c r="AF1" i="21"/>
  <c r="AE1" i="21"/>
  <c r="AD1" i="21"/>
  <c r="AC1" i="21"/>
  <c r="AB1" i="21"/>
  <c r="AA1" i="21"/>
  <c r="R12" i="16"/>
  <c r="R11" i="16"/>
  <c r="L6" i="16" s="1"/>
  <c r="R10" i="16"/>
  <c r="R9" i="16"/>
  <c r="BT9" i="16"/>
  <c r="BS9" i="16"/>
  <c r="BR9" i="16"/>
  <c r="BQ9" i="16"/>
  <c r="BP9" i="16"/>
  <c r="BO9" i="16"/>
  <c r="BN9" i="16"/>
  <c r="BM9" i="16"/>
  <c r="BL9" i="16"/>
  <c r="BK9" i="16"/>
  <c r="BJ9" i="16"/>
  <c r="BI9" i="16"/>
  <c r="BH9" i="16"/>
  <c r="BG9" i="16"/>
  <c r="BF9" i="16"/>
  <c r="BE9" i="16"/>
  <c r="BD9" i="16"/>
  <c r="BC9" i="16"/>
  <c r="BB9" i="16"/>
  <c r="BA9" i="16"/>
  <c r="AZ9" i="16"/>
  <c r="AY9" i="16"/>
  <c r="AX9" i="16"/>
  <c r="AW9" i="16"/>
  <c r="AV9" i="16"/>
  <c r="AU9" i="16"/>
  <c r="AT9" i="16"/>
  <c r="AS9" i="16"/>
  <c r="AR9" i="16"/>
  <c r="AQ9" i="16"/>
  <c r="AP9" i="16"/>
  <c r="AO9" i="16"/>
  <c r="AN9" i="16"/>
  <c r="AM9" i="16"/>
  <c r="AL9" i="16"/>
  <c r="AK9" i="16"/>
  <c r="AJ9" i="16"/>
  <c r="AI9" i="16"/>
  <c r="AH9" i="16"/>
  <c r="AG9" i="16"/>
  <c r="AF9" i="16"/>
  <c r="AE9" i="16"/>
  <c r="AD9" i="16"/>
  <c r="AC9" i="16"/>
  <c r="AB9" i="16"/>
  <c r="AA9" i="16"/>
  <c r="BT8" i="16"/>
  <c r="BS8" i="16"/>
  <c r="BR8" i="16"/>
  <c r="BQ8" i="16"/>
  <c r="BP8" i="16"/>
  <c r="BO8" i="16"/>
  <c r="BN8" i="16"/>
  <c r="BM8" i="16"/>
  <c r="BL8" i="16"/>
  <c r="BK8" i="16"/>
  <c r="BJ8" i="16"/>
  <c r="BI8" i="16"/>
  <c r="BH8" i="16"/>
  <c r="BG8" i="16"/>
  <c r="BF8" i="16"/>
  <c r="BE8" i="16"/>
  <c r="BD8" i="16"/>
  <c r="BC8" i="16"/>
  <c r="BB8" i="16"/>
  <c r="BA8" i="16"/>
  <c r="AZ8" i="16"/>
  <c r="AY8" i="16"/>
  <c r="AX8" i="16"/>
  <c r="AW8" i="16"/>
  <c r="AV8" i="16"/>
  <c r="AU8" i="16"/>
  <c r="AT8" i="16"/>
  <c r="AS8" i="16"/>
  <c r="AR8" i="16"/>
  <c r="AQ8" i="16"/>
  <c r="AP8" i="16"/>
  <c r="AO8" i="16"/>
  <c r="AN8" i="16"/>
  <c r="AM8" i="16"/>
  <c r="AL8" i="16"/>
  <c r="AK8" i="16"/>
  <c r="AJ8" i="16"/>
  <c r="AI8" i="16"/>
  <c r="AH8" i="16"/>
  <c r="AG8" i="16"/>
  <c r="AF8" i="16"/>
  <c r="AE8" i="16"/>
  <c r="AD8" i="16"/>
  <c r="AC8" i="16"/>
  <c r="AB8" i="16"/>
  <c r="AA8" i="16"/>
  <c r="R8" i="16"/>
  <c r="B7" i="16" s="1"/>
  <c r="BV7" i="16"/>
  <c r="BU7" i="16"/>
  <c r="BT7" i="16"/>
  <c r="BS7" i="16"/>
  <c r="BR7" i="16"/>
  <c r="BQ7" i="16"/>
  <c r="BP7" i="16"/>
  <c r="BO7" i="16"/>
  <c r="BN7" i="16"/>
  <c r="BM7" i="16"/>
  <c r="BL7" i="16"/>
  <c r="BK7" i="16"/>
  <c r="BJ7" i="16"/>
  <c r="BI7" i="16"/>
  <c r="BH7" i="16"/>
  <c r="BG7" i="16"/>
  <c r="BF7" i="16"/>
  <c r="BE7" i="16"/>
  <c r="BD7" i="16"/>
  <c r="BC7" i="16"/>
  <c r="BB7" i="16"/>
  <c r="BA7" i="16"/>
  <c r="AZ7" i="16"/>
  <c r="AY7" i="16"/>
  <c r="AX7" i="16"/>
  <c r="AW7" i="16"/>
  <c r="AV7" i="16"/>
  <c r="AU7" i="16"/>
  <c r="AT7" i="16"/>
  <c r="AS7" i="16"/>
  <c r="AR7" i="16"/>
  <c r="AQ7" i="16"/>
  <c r="AP7" i="16"/>
  <c r="AO7" i="16"/>
  <c r="AN7" i="16"/>
  <c r="AM7" i="16"/>
  <c r="AL7" i="16"/>
  <c r="AK7" i="16"/>
  <c r="AJ7" i="16"/>
  <c r="AI7" i="16"/>
  <c r="AH7" i="16"/>
  <c r="AG7" i="16"/>
  <c r="AF7" i="16"/>
  <c r="AE7" i="16"/>
  <c r="AD7" i="16"/>
  <c r="AC7" i="16"/>
  <c r="AB7" i="16"/>
  <c r="AA7" i="16"/>
  <c r="R7" i="16"/>
  <c r="BT2" i="16" s="1"/>
  <c r="BV6" i="16"/>
  <c r="BU6" i="16"/>
  <c r="BT6" i="16"/>
  <c r="BS6" i="16"/>
  <c r="BR6" i="16"/>
  <c r="BQ6" i="16"/>
  <c r="BP6" i="16"/>
  <c r="BO6" i="16"/>
  <c r="BN6" i="16"/>
  <c r="BM6" i="16"/>
  <c r="BL6" i="16"/>
  <c r="BK6" i="16"/>
  <c r="BJ6" i="16"/>
  <c r="BI6" i="16"/>
  <c r="BH6" i="16"/>
  <c r="BG6" i="16"/>
  <c r="BF6" i="16"/>
  <c r="BE6" i="16"/>
  <c r="BD6" i="16"/>
  <c r="BC6" i="16"/>
  <c r="BB6" i="16"/>
  <c r="BA6" i="16"/>
  <c r="AZ6" i="16"/>
  <c r="AY6" i="16"/>
  <c r="AX6" i="16"/>
  <c r="AW6" i="16"/>
  <c r="AV6" i="16"/>
  <c r="AU6" i="16"/>
  <c r="AT6" i="16"/>
  <c r="AS6" i="16"/>
  <c r="AR6" i="16"/>
  <c r="AQ6" i="16"/>
  <c r="AP6" i="16"/>
  <c r="AO6" i="16"/>
  <c r="AN6" i="16"/>
  <c r="AM6" i="16"/>
  <c r="AL6" i="16"/>
  <c r="AK6" i="16"/>
  <c r="AJ6" i="16"/>
  <c r="AI6" i="16"/>
  <c r="AH6" i="16"/>
  <c r="AG6" i="16"/>
  <c r="AF6" i="16"/>
  <c r="AE6" i="16"/>
  <c r="AD6" i="16"/>
  <c r="AC6" i="16"/>
  <c r="AB6" i="16"/>
  <c r="AA6" i="16"/>
  <c r="R6" i="16"/>
  <c r="B10" i="16" s="1"/>
  <c r="R5" i="16"/>
  <c r="B13" i="16" s="1"/>
  <c r="BV4" i="16"/>
  <c r="BU4" i="16"/>
  <c r="BT4" i="16"/>
  <c r="BS4" i="16"/>
  <c r="BR4" i="16"/>
  <c r="BQ4" i="16"/>
  <c r="BP4" i="16"/>
  <c r="BO4" i="16"/>
  <c r="BN4" i="16"/>
  <c r="BM4" i="16"/>
  <c r="BL4" i="16"/>
  <c r="BK4" i="16"/>
  <c r="BJ4" i="16"/>
  <c r="BI4" i="16"/>
  <c r="BH4" i="16"/>
  <c r="BG4" i="16"/>
  <c r="BF4" i="16"/>
  <c r="BE4" i="16"/>
  <c r="BD4" i="16"/>
  <c r="BC4" i="16"/>
  <c r="BB4" i="16"/>
  <c r="BA4" i="16"/>
  <c r="AZ4" i="16"/>
  <c r="AY4" i="16"/>
  <c r="AX4" i="16"/>
  <c r="AW4" i="16"/>
  <c r="AV4" i="16"/>
  <c r="AU4" i="16"/>
  <c r="AT4" i="16"/>
  <c r="AS4" i="16"/>
  <c r="AR4" i="16"/>
  <c r="AQ4" i="16"/>
  <c r="AP4" i="16"/>
  <c r="AO4" i="16"/>
  <c r="AN4" i="16"/>
  <c r="AM4" i="16"/>
  <c r="AL4" i="16"/>
  <c r="AK4" i="16"/>
  <c r="AJ4" i="16"/>
  <c r="AI4" i="16"/>
  <c r="AH4" i="16"/>
  <c r="AG4" i="16"/>
  <c r="AF4" i="16"/>
  <c r="AE4" i="16"/>
  <c r="AD4" i="16"/>
  <c r="AC4" i="16"/>
  <c r="AA4" i="16"/>
  <c r="R4" i="16"/>
  <c r="M3" i="16" s="1"/>
  <c r="M35" i="16" s="1"/>
  <c r="R3" i="16"/>
  <c r="L3" i="16" s="1"/>
  <c r="L35" i="16" s="1"/>
  <c r="BL2" i="16"/>
  <c r="BK2" i="16"/>
  <c r="BH2" i="16"/>
  <c r="AV2" i="16"/>
  <c r="AR2" i="16"/>
  <c r="AQ2" i="16"/>
  <c r="AE2" i="16"/>
  <c r="AB2" i="16"/>
  <c r="AA2" i="16"/>
  <c r="R2" i="16"/>
  <c r="BV1" i="16"/>
  <c r="BU1" i="16"/>
  <c r="BT1" i="16"/>
  <c r="BS1" i="16"/>
  <c r="BR1" i="16"/>
  <c r="BQ1" i="16"/>
  <c r="BP1" i="16"/>
  <c r="BO1" i="16"/>
  <c r="BN1" i="16"/>
  <c r="BM1" i="16"/>
  <c r="BL1" i="16"/>
  <c r="BK1" i="16"/>
  <c r="BJ1" i="16"/>
  <c r="BI1" i="16"/>
  <c r="BH1" i="16"/>
  <c r="BG1" i="16"/>
  <c r="BF1" i="16"/>
  <c r="BE1" i="16"/>
  <c r="BD1" i="16"/>
  <c r="BC1" i="16"/>
  <c r="BB1" i="16"/>
  <c r="BA1" i="16"/>
  <c r="AZ1" i="16"/>
  <c r="AY1" i="16"/>
  <c r="AX1" i="16"/>
  <c r="AW1" i="16"/>
  <c r="AV1" i="16"/>
  <c r="AU1" i="16"/>
  <c r="AT1" i="16"/>
  <c r="AS1" i="16"/>
  <c r="AR1" i="16"/>
  <c r="AQ1" i="16"/>
  <c r="AP1" i="16"/>
  <c r="AO1" i="16"/>
  <c r="AN1" i="16"/>
  <c r="AM1" i="16"/>
  <c r="AL1" i="16"/>
  <c r="AK1" i="16"/>
  <c r="AJ1" i="16"/>
  <c r="AI1" i="16"/>
  <c r="AH1" i="16"/>
  <c r="AG1" i="16"/>
  <c r="AF1" i="16"/>
  <c r="AE1" i="16"/>
  <c r="AD1" i="16"/>
  <c r="AC1" i="16"/>
  <c r="AB1" i="16"/>
  <c r="AA1" i="16"/>
  <c r="Z2" i="54" l="1"/>
  <c r="Z4" i="54"/>
  <c r="Y3" i="54"/>
  <c r="Z3" i="54"/>
  <c r="Y4" i="54"/>
  <c r="Y5" i="54"/>
  <c r="Y6" i="54"/>
  <c r="Y7" i="54"/>
  <c r="Y8" i="54"/>
  <c r="M2" i="54"/>
  <c r="Y2" i="54" s="1"/>
  <c r="AC4" i="40"/>
  <c r="BB10" i="40"/>
  <c r="AZ10" i="40"/>
  <c r="AA2" i="40"/>
  <c r="AW2" i="40"/>
  <c r="BA10" i="40"/>
  <c r="BT10" i="40"/>
  <c r="H7" i="40" s="1"/>
  <c r="AM2" i="40"/>
  <c r="BC10" i="40"/>
  <c r="AY10" i="40"/>
  <c r="L48" i="53"/>
  <c r="L4" i="53"/>
  <c r="AA2" i="53" s="1"/>
  <c r="L40" i="53"/>
  <c r="L56" i="53"/>
  <c r="L44" i="53"/>
  <c r="L52" i="53"/>
  <c r="AE10" i="40"/>
  <c r="AM10" i="40"/>
  <c r="AU10" i="40"/>
  <c r="BD10" i="40"/>
  <c r="BL10" i="40"/>
  <c r="AA10" i="40"/>
  <c r="AR10" i="40"/>
  <c r="AS10" i="40"/>
  <c r="BQ10" i="40"/>
  <c r="AD10" i="40"/>
  <c r="BR10" i="40"/>
  <c r="AF10" i="40"/>
  <c r="AN10" i="40"/>
  <c r="AV10" i="40"/>
  <c r="BE10" i="40"/>
  <c r="BM10" i="40"/>
  <c r="AI10" i="40"/>
  <c r="AQ10" i="40"/>
  <c r="BH10" i="40"/>
  <c r="BP10" i="40"/>
  <c r="AB10" i="40"/>
  <c r="AL10" i="40"/>
  <c r="BK10" i="40"/>
  <c r="AG10" i="40"/>
  <c r="AO10" i="40"/>
  <c r="BF10" i="40"/>
  <c r="BN10" i="40"/>
  <c r="AH10" i="40"/>
  <c r="AP10" i="40"/>
  <c r="BG10" i="40"/>
  <c r="BO10" i="40"/>
  <c r="AJ10" i="40"/>
  <c r="BI10" i="40"/>
  <c r="AC10" i="40"/>
  <c r="AK10" i="40"/>
  <c r="BJ10" i="40"/>
  <c r="AT10" i="40"/>
  <c r="AW10" i="40"/>
  <c r="AX10" i="40"/>
  <c r="BS10" i="40"/>
  <c r="AN2" i="40"/>
  <c r="AZ2" i="40"/>
  <c r="AA4" i="40"/>
  <c r="AK2" i="40"/>
  <c r="BM2" i="40"/>
  <c r="BN2" i="40"/>
  <c r="AY2" i="40"/>
  <c r="H8" i="37"/>
  <c r="BB2" i="40"/>
  <c r="AN2" i="50"/>
  <c r="AF2" i="16"/>
  <c r="BF2" i="28"/>
  <c r="AQ2" i="29"/>
  <c r="AK2" i="38"/>
  <c r="BA2" i="38"/>
  <c r="BQ2" i="38"/>
  <c r="AP2" i="40"/>
  <c r="BE2" i="40"/>
  <c r="BP2" i="40"/>
  <c r="AL2" i="46"/>
  <c r="BI2" i="46"/>
  <c r="AA4" i="46"/>
  <c r="AG2" i="49"/>
  <c r="AP2" i="49"/>
  <c r="AY2" i="49"/>
  <c r="BI2" i="49"/>
  <c r="BS2" i="49"/>
  <c r="AG2" i="50"/>
  <c r="AO2" i="50"/>
  <c r="AW2" i="50"/>
  <c r="BE2" i="50"/>
  <c r="BM2" i="50"/>
  <c r="BU2" i="50"/>
  <c r="AK2" i="51"/>
  <c r="AY2" i="51"/>
  <c r="BK2" i="51"/>
  <c r="AJ2" i="16"/>
  <c r="AZ2" i="16"/>
  <c r="BO2" i="16"/>
  <c r="AU2" i="21"/>
  <c r="BM2" i="21"/>
  <c r="BR2" i="28"/>
  <c r="BL2" i="29"/>
  <c r="AB2" i="37"/>
  <c r="AL2" i="37"/>
  <c r="AV2" i="37"/>
  <c r="BH2" i="37"/>
  <c r="BR2" i="37"/>
  <c r="AL2" i="38"/>
  <c r="BB2" i="38"/>
  <c r="BR2" i="38"/>
  <c r="AF2" i="40"/>
  <c r="AQ2" i="40"/>
  <c r="BF2" i="40"/>
  <c r="BR2" i="40"/>
  <c r="AM2" i="46"/>
  <c r="BJ2" i="46"/>
  <c r="AB4" i="46"/>
  <c r="AH2" i="49"/>
  <c r="AQ2" i="49"/>
  <c r="BA2" i="49"/>
  <c r="BJ2" i="49"/>
  <c r="BT2" i="49"/>
  <c r="AH2" i="50"/>
  <c r="AP2" i="50"/>
  <c r="AX2" i="50"/>
  <c r="BF2" i="50"/>
  <c r="BN2" i="50"/>
  <c r="BV2" i="50"/>
  <c r="AA2" i="51"/>
  <c r="BB3" i="51" s="1"/>
  <c r="AM2" i="51"/>
  <c r="AZ2" i="51"/>
  <c r="BN2" i="51"/>
  <c r="AA4" i="51"/>
  <c r="AP2" i="28"/>
  <c r="AV2" i="28"/>
  <c r="AO2" i="40"/>
  <c r="BO2" i="40"/>
  <c r="AF2" i="50"/>
  <c r="BD2" i="50"/>
  <c r="BT2" i="50"/>
  <c r="AW2" i="16"/>
  <c r="AK2" i="16"/>
  <c r="BA2" i="16"/>
  <c r="BC2" i="38"/>
  <c r="BG2" i="40"/>
  <c r="AH2" i="40"/>
  <c r="AV2" i="40"/>
  <c r="BH2" i="40"/>
  <c r="AT2" i="46"/>
  <c r="BQ2" i="46"/>
  <c r="AA2" i="49"/>
  <c r="C41" i="52" s="1"/>
  <c r="AK2" i="49"/>
  <c r="AT2" i="49"/>
  <c r="BC2" i="49"/>
  <c r="BL2" i="49"/>
  <c r="BV2" i="49"/>
  <c r="AB2" i="50"/>
  <c r="AJ2" i="50"/>
  <c r="AR2" i="50"/>
  <c r="AZ2" i="50"/>
  <c r="BH2" i="50"/>
  <c r="BP2" i="50"/>
  <c r="AC2" i="51"/>
  <c r="AQ2" i="51"/>
  <c r="BC2" i="51"/>
  <c r="BP2" i="51"/>
  <c r="AB2" i="40"/>
  <c r="AV2" i="50"/>
  <c r="BL2" i="50"/>
  <c r="BM2" i="16"/>
  <c r="BP2" i="16"/>
  <c r="AM2" i="38"/>
  <c r="BS2" i="38"/>
  <c r="AG2" i="40"/>
  <c r="AS2" i="40"/>
  <c r="BV2" i="40"/>
  <c r="AI2" i="49"/>
  <c r="AS2" i="49"/>
  <c r="BB2" i="49"/>
  <c r="BK2" i="49"/>
  <c r="BU2" i="49"/>
  <c r="AA2" i="50"/>
  <c r="BT3" i="50" s="1"/>
  <c r="AI2" i="50"/>
  <c r="AQ2" i="50"/>
  <c r="AY2" i="50"/>
  <c r="BG2" i="50"/>
  <c r="BO2" i="50"/>
  <c r="AM2" i="16"/>
  <c r="BC2" i="16"/>
  <c r="BU2" i="16"/>
  <c r="AE2" i="21"/>
  <c r="AW2" i="21"/>
  <c r="BP2" i="21"/>
  <c r="AD2" i="37"/>
  <c r="AN2" i="37"/>
  <c r="AZ2" i="37"/>
  <c r="BJ2" i="37"/>
  <c r="BT2" i="37"/>
  <c r="AB2" i="38"/>
  <c r="AR2" i="38"/>
  <c r="BH2" i="38"/>
  <c r="AO2" i="16"/>
  <c r="BD2" i="16"/>
  <c r="AF2" i="21"/>
  <c r="AX2" i="21"/>
  <c r="BV2" i="21"/>
  <c r="AK2" i="28"/>
  <c r="AE2" i="37"/>
  <c r="AQ2" i="37"/>
  <c r="BA2" i="37"/>
  <c r="BK2" i="37"/>
  <c r="AC2" i="38"/>
  <c r="AS2" i="38"/>
  <c r="BI2" i="38"/>
  <c r="AI2" i="40"/>
  <c r="AX2" i="40"/>
  <c r="BJ2" i="40"/>
  <c r="AE2" i="45"/>
  <c r="BP2" i="45"/>
  <c r="AC2" i="46"/>
  <c r="AU2" i="46"/>
  <c r="BR2" i="46"/>
  <c r="AC2" i="49"/>
  <c r="AL2" i="49"/>
  <c r="AU2" i="49"/>
  <c r="BD2" i="49"/>
  <c r="BM2" i="49"/>
  <c r="AC2" i="50"/>
  <c r="AK2" i="50"/>
  <c r="AS2" i="50"/>
  <c r="BA2" i="50"/>
  <c r="BI2" i="50"/>
  <c r="BQ2" i="50"/>
  <c r="AA4" i="50"/>
  <c r="AE2" i="51"/>
  <c r="AR2" i="51"/>
  <c r="BF2" i="51"/>
  <c r="BQ2" i="51"/>
  <c r="AE2" i="48"/>
  <c r="AU2" i="48"/>
  <c r="AM2" i="24"/>
  <c r="BA2" i="24"/>
  <c r="BP2" i="24"/>
  <c r="AW2" i="28"/>
  <c r="AA4" i="28"/>
  <c r="AF2" i="38"/>
  <c r="AN2" i="38"/>
  <c r="AV2" i="38"/>
  <c r="BD2" i="38"/>
  <c r="BL2" i="38"/>
  <c r="BT2" i="38"/>
  <c r="AC2" i="40"/>
  <c r="AJ2" i="40"/>
  <c r="AR2" i="40"/>
  <c r="BA2" i="40"/>
  <c r="BI2" i="40"/>
  <c r="BQ2" i="40"/>
  <c r="AB4" i="40"/>
  <c r="AJ2" i="45"/>
  <c r="AZ2" i="45"/>
  <c r="BQ2" i="45"/>
  <c r="BC2" i="48"/>
  <c r="AD2" i="51"/>
  <c r="AL2" i="51"/>
  <c r="AT2" i="51"/>
  <c r="BB2" i="51"/>
  <c r="BJ2" i="51"/>
  <c r="BR2" i="51"/>
  <c r="AB4" i="51"/>
  <c r="AN2" i="24"/>
  <c r="BQ2" i="24"/>
  <c r="AO2" i="38"/>
  <c r="BE2" i="38"/>
  <c r="BM2" i="38"/>
  <c r="AK2" i="45"/>
  <c r="BA2" i="45"/>
  <c r="BR2" i="45"/>
  <c r="BK2" i="48"/>
  <c r="AG2" i="16"/>
  <c r="AS2" i="16"/>
  <c r="BE2" i="16"/>
  <c r="BQ2" i="16"/>
  <c r="AN2" i="21"/>
  <c r="BD2" i="21"/>
  <c r="BQ2" i="21"/>
  <c r="AC2" i="24"/>
  <c r="AO2" i="24"/>
  <c r="BE2" i="24"/>
  <c r="BS2" i="24"/>
  <c r="AB2" i="28"/>
  <c r="BH2" i="28"/>
  <c r="AG2" i="37"/>
  <c r="AO2" i="37"/>
  <c r="AW2" i="37"/>
  <c r="BE2" i="37"/>
  <c r="BM2" i="37"/>
  <c r="BU2" i="37"/>
  <c r="AH2" i="38"/>
  <c r="AP2" i="38"/>
  <c r="AX2" i="38"/>
  <c r="BF2" i="38"/>
  <c r="BN2" i="38"/>
  <c r="BV2" i="38"/>
  <c r="AD2" i="40"/>
  <c r="AL2" i="40"/>
  <c r="AT2" i="40"/>
  <c r="BC2" i="40"/>
  <c r="BK2" i="40"/>
  <c r="BS2" i="40"/>
  <c r="AL2" i="45"/>
  <c r="BB2" i="45"/>
  <c r="BS2" i="45"/>
  <c r="BS2" i="48"/>
  <c r="AF2" i="51"/>
  <c r="AN2" i="51"/>
  <c r="AV2" i="51"/>
  <c r="BD2" i="51"/>
  <c r="BL2" i="51"/>
  <c r="BT2" i="51"/>
  <c r="AM2" i="48"/>
  <c r="BD2" i="24"/>
  <c r="AG2" i="38"/>
  <c r="AW2" i="38"/>
  <c r="BU2" i="38"/>
  <c r="AI2" i="16"/>
  <c r="AU2" i="16"/>
  <c r="BG2" i="16"/>
  <c r="BS2" i="16"/>
  <c r="AC2" i="21"/>
  <c r="AO2" i="21"/>
  <c r="BE2" i="21"/>
  <c r="BS2" i="21"/>
  <c r="AD2" i="24"/>
  <c r="AR2" i="24"/>
  <c r="BF2" i="24"/>
  <c r="BV2" i="24"/>
  <c r="AF2" i="28"/>
  <c r="AH2" i="37"/>
  <c r="AP2" i="37"/>
  <c r="AX2" i="37"/>
  <c r="BF2" i="37"/>
  <c r="BN2" i="37"/>
  <c r="AA2" i="38"/>
  <c r="AD3" i="38" s="1"/>
  <c r="AI2" i="38"/>
  <c r="AQ2" i="38"/>
  <c r="AY2" i="38"/>
  <c r="BG2" i="38"/>
  <c r="BO2" i="38"/>
  <c r="AE2" i="40"/>
  <c r="AU2" i="40"/>
  <c r="BD2" i="40"/>
  <c r="BL2" i="40"/>
  <c r="BT2" i="40"/>
  <c r="AM2" i="45"/>
  <c r="BC2" i="45"/>
  <c r="AG2" i="51"/>
  <c r="AO2" i="51"/>
  <c r="AW2" i="51"/>
  <c r="BE2" i="51"/>
  <c r="BM2" i="51"/>
  <c r="BP2" i="29"/>
  <c r="AF2" i="48"/>
  <c r="AV2" i="48"/>
  <c r="BT2" i="48"/>
  <c r="AV2" i="29"/>
  <c r="AN2" i="47"/>
  <c r="BD2" i="47"/>
  <c r="AV2" i="46"/>
  <c r="AG2" i="47"/>
  <c r="AO2" i="47"/>
  <c r="AW2" i="47"/>
  <c r="BE2" i="47"/>
  <c r="BM2" i="47"/>
  <c r="BU2" i="47"/>
  <c r="AH2" i="48"/>
  <c r="AP2" i="48"/>
  <c r="AX2" i="48"/>
  <c r="BF2" i="48"/>
  <c r="BN2" i="48"/>
  <c r="BV2" i="48"/>
  <c r="AG2" i="21"/>
  <c r="AP2" i="21"/>
  <c r="AZ2" i="21"/>
  <c r="BI2" i="21"/>
  <c r="BR2" i="21"/>
  <c r="AB4" i="21"/>
  <c r="AG2" i="24"/>
  <c r="AP2" i="24"/>
  <c r="AZ2" i="24"/>
  <c r="BI2" i="24"/>
  <c r="BR2" i="24"/>
  <c r="AB4" i="24"/>
  <c r="AF2" i="29"/>
  <c r="BA2" i="29"/>
  <c r="AD2" i="39"/>
  <c r="AL2" i="39"/>
  <c r="AT2" i="39"/>
  <c r="BB2" i="39"/>
  <c r="BJ2" i="39"/>
  <c r="BR2" i="39"/>
  <c r="AB4" i="39"/>
  <c r="AF2" i="45"/>
  <c r="AN2" i="45"/>
  <c r="AV2" i="45"/>
  <c r="BD2" i="45"/>
  <c r="BL2" i="45"/>
  <c r="BT2" i="45"/>
  <c r="AG2" i="46"/>
  <c r="AO2" i="46"/>
  <c r="AW2" i="46"/>
  <c r="BE2" i="46"/>
  <c r="BM2" i="46"/>
  <c r="BU2" i="46"/>
  <c r="AH2" i="47"/>
  <c r="AP2" i="47"/>
  <c r="AX2" i="47"/>
  <c r="BF2" i="47"/>
  <c r="BN2" i="47"/>
  <c r="BV2" i="47"/>
  <c r="AA2" i="48"/>
  <c r="BT3" i="48" s="1"/>
  <c r="AI2" i="48"/>
  <c r="AQ2" i="48"/>
  <c r="AY2" i="48"/>
  <c r="BG2" i="48"/>
  <c r="BO2" i="48"/>
  <c r="AB2" i="49"/>
  <c r="AJ2" i="49"/>
  <c r="AR2" i="49"/>
  <c r="AZ2" i="49"/>
  <c r="BH2" i="49"/>
  <c r="BP2" i="49"/>
  <c r="AC4" i="48"/>
  <c r="AA2" i="29"/>
  <c r="BE3" i="29" s="1"/>
  <c r="BQ2" i="29"/>
  <c r="AO2" i="48"/>
  <c r="BE2" i="48"/>
  <c r="AZ2" i="29"/>
  <c r="BK2" i="45"/>
  <c r="BD2" i="46"/>
  <c r="AO2" i="45"/>
  <c r="AP2" i="46"/>
  <c r="BN2" i="46"/>
  <c r="AY2" i="47"/>
  <c r="AN2" i="48"/>
  <c r="BD2" i="48"/>
  <c r="AF2" i="47"/>
  <c r="AV2" i="47"/>
  <c r="BL2" i="47"/>
  <c r="AG2" i="48"/>
  <c r="BM2" i="48"/>
  <c r="AE2" i="29"/>
  <c r="AN2" i="46"/>
  <c r="BL2" i="46"/>
  <c r="AJ2" i="29"/>
  <c r="BE2" i="29"/>
  <c r="AG2" i="45"/>
  <c r="BE2" i="45"/>
  <c r="BU2" i="45"/>
  <c r="AH2" i="46"/>
  <c r="AX2" i="46"/>
  <c r="BF2" i="46"/>
  <c r="AA2" i="47"/>
  <c r="BT3" i="47" s="1"/>
  <c r="AI2" i="47"/>
  <c r="AQ2" i="47"/>
  <c r="BG2" i="47"/>
  <c r="BO2" i="47"/>
  <c r="AB2" i="48"/>
  <c r="AR2" i="48"/>
  <c r="BH2" i="48"/>
  <c r="AJ2" i="21"/>
  <c r="AS2" i="21"/>
  <c r="BB2" i="21"/>
  <c r="BK2" i="21"/>
  <c r="BT2" i="21"/>
  <c r="AJ2" i="24"/>
  <c r="AS2" i="24"/>
  <c r="BB2" i="24"/>
  <c r="BK2" i="24"/>
  <c r="BT2" i="24"/>
  <c r="AK2" i="29"/>
  <c r="BG2" i="29"/>
  <c r="AF2" i="39"/>
  <c r="AN2" i="39"/>
  <c r="AV2" i="39"/>
  <c r="BD2" i="39"/>
  <c r="BL2" i="39"/>
  <c r="BT2" i="39"/>
  <c r="BU2" i="40"/>
  <c r="AH2" i="45"/>
  <c r="AP2" i="45"/>
  <c r="AX2" i="45"/>
  <c r="BF2" i="45"/>
  <c r="BN2" i="45"/>
  <c r="BV2" i="45"/>
  <c r="AA2" i="46"/>
  <c r="BU3" i="46" s="1"/>
  <c r="AI2" i="46"/>
  <c r="AQ2" i="46"/>
  <c r="AY2" i="46"/>
  <c r="BG2" i="46"/>
  <c r="BO2" i="46"/>
  <c r="AB2" i="47"/>
  <c r="AJ2" i="47"/>
  <c r="AR2" i="47"/>
  <c r="AZ2" i="47"/>
  <c r="BH2" i="47"/>
  <c r="BP2" i="47"/>
  <c r="AC2" i="48"/>
  <c r="AK2" i="48"/>
  <c r="AS2" i="48"/>
  <c r="BA2" i="48"/>
  <c r="BI2" i="48"/>
  <c r="BQ2" i="48"/>
  <c r="AA4" i="48"/>
  <c r="BR2" i="49"/>
  <c r="AB4" i="49"/>
  <c r="AU2" i="29"/>
  <c r="BL2" i="48"/>
  <c r="BT2" i="47"/>
  <c r="AW2" i="48"/>
  <c r="BU2" i="48"/>
  <c r="BU2" i="29"/>
  <c r="AF2" i="46"/>
  <c r="BT2" i="46"/>
  <c r="AW2" i="45"/>
  <c r="BM2" i="45"/>
  <c r="BV2" i="46"/>
  <c r="AJ2" i="48"/>
  <c r="AZ2" i="48"/>
  <c r="BP2" i="48"/>
  <c r="AC2" i="16"/>
  <c r="AN2" i="16"/>
  <c r="AY2" i="16"/>
  <c r="BI2" i="16"/>
  <c r="AB2" i="21"/>
  <c r="AK2" i="21"/>
  <c r="AT2" i="21"/>
  <c r="BC2" i="21"/>
  <c r="BL2" i="21"/>
  <c r="BU2" i="21"/>
  <c r="AB2" i="24"/>
  <c r="AK2" i="24"/>
  <c r="AT2" i="24"/>
  <c r="BC2" i="24"/>
  <c r="BL2" i="24"/>
  <c r="BU2" i="24"/>
  <c r="AO2" i="29"/>
  <c r="BK2" i="29"/>
  <c r="AB4" i="29"/>
  <c r="AG2" i="39"/>
  <c r="AO2" i="39"/>
  <c r="AW2" i="39"/>
  <c r="BE2" i="39"/>
  <c r="BM2" i="39"/>
  <c r="AA2" i="45"/>
  <c r="AD3" i="45" s="1"/>
  <c r="AI2" i="45"/>
  <c r="AQ2" i="45"/>
  <c r="AY2" i="45"/>
  <c r="BG2" i="45"/>
  <c r="AB2" i="46"/>
  <c r="AJ2" i="46"/>
  <c r="AR2" i="46"/>
  <c r="AZ2" i="46"/>
  <c r="BH2" i="46"/>
  <c r="AC2" i="47"/>
  <c r="AK2" i="47"/>
  <c r="AS2" i="47"/>
  <c r="BA2" i="47"/>
  <c r="BI2" i="47"/>
  <c r="BQ2" i="47"/>
  <c r="AA4" i="47"/>
  <c r="AD2" i="48"/>
  <c r="AL2" i="48"/>
  <c r="AT2" i="48"/>
  <c r="BB2" i="48"/>
  <c r="BJ2" i="48"/>
  <c r="BR2" i="48"/>
  <c r="W17" i="54"/>
  <c r="BV10" i="28"/>
  <c r="AB4" i="28"/>
  <c r="BS2" i="28"/>
  <c r="BK2" i="28"/>
  <c r="BC2" i="28"/>
  <c r="AU2" i="28"/>
  <c r="AM2" i="28"/>
  <c r="AE2" i="28"/>
  <c r="BO2" i="28"/>
  <c r="BG2" i="28"/>
  <c r="AY2" i="28"/>
  <c r="AQ2" i="28"/>
  <c r="AI2" i="28"/>
  <c r="AA2" i="28"/>
  <c r="C17" i="52" s="1"/>
  <c r="AC2" i="28"/>
  <c r="AN2" i="28"/>
  <c r="AX2" i="28"/>
  <c r="BI2" i="28"/>
  <c r="BT2" i="28"/>
  <c r="H8" i="28"/>
  <c r="G18" i="52" s="1"/>
  <c r="AG2" i="29"/>
  <c r="AR2" i="29"/>
  <c r="BC2" i="29"/>
  <c r="BM2" i="29"/>
  <c r="W6" i="54"/>
  <c r="W14" i="54"/>
  <c r="W22" i="54"/>
  <c r="W30" i="54"/>
  <c r="W38" i="54"/>
  <c r="W46" i="54"/>
  <c r="BV10" i="16"/>
  <c r="BV2" i="16"/>
  <c r="BN2" i="16"/>
  <c r="BF2" i="16"/>
  <c r="AX2" i="16"/>
  <c r="AP2" i="16"/>
  <c r="AH2" i="16"/>
  <c r="AB4" i="16"/>
  <c r="BR2" i="16"/>
  <c r="BJ2" i="16"/>
  <c r="BB2" i="16"/>
  <c r="AT2" i="16"/>
  <c r="AL2" i="16"/>
  <c r="AD2" i="16"/>
  <c r="AD2" i="28"/>
  <c r="AO2" i="28"/>
  <c r="AZ2" i="28"/>
  <c r="BJ2" i="28"/>
  <c r="BU2" i="28"/>
  <c r="AI2" i="29"/>
  <c r="AS2" i="29"/>
  <c r="BD2" i="29"/>
  <c r="W7" i="54"/>
  <c r="W15" i="54"/>
  <c r="W23" i="54"/>
  <c r="H8" i="16"/>
  <c r="G10" i="52" s="1"/>
  <c r="AR2" i="28"/>
  <c r="BM2" i="28"/>
  <c r="BV10" i="29"/>
  <c r="AA4" i="29"/>
  <c r="BR2" i="29"/>
  <c r="BJ2" i="29"/>
  <c r="BB2" i="29"/>
  <c r="AT2" i="29"/>
  <c r="AL2" i="29"/>
  <c r="AD2" i="29"/>
  <c r="BV2" i="29"/>
  <c r="BN2" i="29"/>
  <c r="BF2" i="29"/>
  <c r="AX2" i="29"/>
  <c r="AP2" i="29"/>
  <c r="AH2" i="29"/>
  <c r="W25" i="54"/>
  <c r="W49" i="54"/>
  <c r="AH2" i="28"/>
  <c r="AS2" i="28"/>
  <c r="BD2" i="28"/>
  <c r="BN2" i="28"/>
  <c r="AB2" i="29"/>
  <c r="AM2" i="29"/>
  <c r="AW2" i="29"/>
  <c r="BH2" i="29"/>
  <c r="BS2" i="29"/>
  <c r="W10" i="54"/>
  <c r="W18" i="54"/>
  <c r="W26" i="54"/>
  <c r="W34" i="54"/>
  <c r="W42" i="54"/>
  <c r="W50" i="54"/>
  <c r="BA2" i="28"/>
  <c r="BL2" i="28"/>
  <c r="BV2" i="28"/>
  <c r="AG2" i="28"/>
  <c r="BB2" i="28"/>
  <c r="W9" i="54"/>
  <c r="W33" i="54"/>
  <c r="W41" i="54"/>
  <c r="H8" i="24"/>
  <c r="G14" i="52" s="1"/>
  <c r="AJ2" i="28"/>
  <c r="AT2" i="28"/>
  <c r="BE2" i="28"/>
  <c r="BP2" i="28"/>
  <c r="AC2" i="29"/>
  <c r="AN2" i="29"/>
  <c r="AY2" i="29"/>
  <c r="BI2" i="29"/>
  <c r="BT2" i="29"/>
  <c r="H8" i="38"/>
  <c r="G24" i="52" s="1"/>
  <c r="H9" i="50"/>
  <c r="H10" i="50" s="1"/>
  <c r="V53" i="54" s="1"/>
  <c r="W3" i="54"/>
  <c r="W11" i="54"/>
  <c r="W19" i="54"/>
  <c r="W27" i="54"/>
  <c r="AA2" i="21"/>
  <c r="AC3" i="21" s="1"/>
  <c r="AI2" i="21"/>
  <c r="AQ2" i="21"/>
  <c r="AY2" i="21"/>
  <c r="BG2" i="21"/>
  <c r="BO2" i="21"/>
  <c r="AA2" i="24"/>
  <c r="AG3" i="24" s="1"/>
  <c r="AI2" i="24"/>
  <c r="AQ2" i="24"/>
  <c r="AY2" i="24"/>
  <c r="BG2" i="24"/>
  <c r="BO2" i="24"/>
  <c r="AS10" i="46"/>
  <c r="W4" i="54"/>
  <c r="W12" i="54"/>
  <c r="W20" i="54"/>
  <c r="W28" i="54"/>
  <c r="W36" i="54"/>
  <c r="W44" i="54"/>
  <c r="H8" i="46"/>
  <c r="G36" i="52" s="1"/>
  <c r="H8" i="47"/>
  <c r="G38" i="52" s="1"/>
  <c r="H8" i="48"/>
  <c r="G40" i="52" s="1"/>
  <c r="H8" i="49"/>
  <c r="G42" i="52" s="1"/>
  <c r="H8" i="50"/>
  <c r="G44" i="52" s="1"/>
  <c r="H8" i="53"/>
  <c r="W5" i="54"/>
  <c r="W13" i="54"/>
  <c r="W21" i="54"/>
  <c r="W29" i="54"/>
  <c r="W37" i="54"/>
  <c r="W45" i="54"/>
  <c r="H8" i="29"/>
  <c r="G20" i="52" s="1"/>
  <c r="W8" i="54"/>
  <c r="W16" i="54"/>
  <c r="W24" i="54"/>
  <c r="W32" i="54"/>
  <c r="W40" i="54"/>
  <c r="W48" i="54"/>
  <c r="W2" i="54"/>
  <c r="H8" i="51"/>
  <c r="H8" i="45"/>
  <c r="H8" i="39"/>
  <c r="AQ10" i="37"/>
  <c r="G22" i="52"/>
  <c r="H8" i="21"/>
  <c r="AA10" i="47"/>
  <c r="AE10" i="47"/>
  <c r="AI10" i="47"/>
  <c r="AM10" i="47"/>
  <c r="AQ10" i="47"/>
  <c r="AU10" i="47"/>
  <c r="AY10" i="47"/>
  <c r="BC10" i="47"/>
  <c r="BG10" i="47"/>
  <c r="BK10" i="47"/>
  <c r="BO10" i="47"/>
  <c r="AB10" i="47"/>
  <c r="BE3" i="37"/>
  <c r="AW10" i="46"/>
  <c r="BS10" i="47"/>
  <c r="AB10" i="38"/>
  <c r="AF10" i="38"/>
  <c r="AJ10" i="38"/>
  <c r="AN10" i="38"/>
  <c r="AR10" i="38"/>
  <c r="AV10" i="38"/>
  <c r="AZ10" i="38"/>
  <c r="BD10" i="38"/>
  <c r="BH10" i="38"/>
  <c r="BL10" i="38"/>
  <c r="BP10" i="38"/>
  <c r="BT10" i="38"/>
  <c r="AQ10" i="53"/>
  <c r="BM10" i="47"/>
  <c r="BQ3" i="37"/>
  <c r="B12" i="37"/>
  <c r="BM10" i="38"/>
  <c r="AG10" i="47"/>
  <c r="B12" i="38"/>
  <c r="AC10" i="46"/>
  <c r="B12" i="46"/>
  <c r="AW10" i="47"/>
  <c r="AK3" i="37"/>
  <c r="AW10" i="38"/>
  <c r="AG10" i="38"/>
  <c r="BT3" i="39"/>
  <c r="C25" i="52"/>
  <c r="BE3" i="39"/>
  <c r="AO3" i="39"/>
  <c r="BU3" i="39"/>
  <c r="BV10" i="39"/>
  <c r="AF10" i="39"/>
  <c r="BL10" i="39"/>
  <c r="AV10" i="39"/>
  <c r="B12" i="45"/>
  <c r="BV10" i="37"/>
  <c r="AY10" i="37"/>
  <c r="BO10" i="37"/>
  <c r="AI10" i="37"/>
  <c r="BG10" i="37"/>
  <c r="AA10" i="37"/>
  <c r="BV10" i="45"/>
  <c r="AG10" i="45"/>
  <c r="BM10" i="45"/>
  <c r="AW10" i="45"/>
  <c r="BS3" i="16"/>
  <c r="C9" i="52"/>
  <c r="BS3" i="37"/>
  <c r="C21" i="52"/>
  <c r="AF3" i="37"/>
  <c r="AO3" i="37"/>
  <c r="BA3" i="37"/>
  <c r="BL3" i="37"/>
  <c r="BU3" i="37"/>
  <c r="B12" i="39"/>
  <c r="BV10" i="48"/>
  <c r="BQ10" i="48"/>
  <c r="AK10" i="48"/>
  <c r="BI10" i="48"/>
  <c r="AC10" i="48"/>
  <c r="AS10" i="48"/>
  <c r="AW10" i="48"/>
  <c r="AG3" i="37"/>
  <c r="AS3" i="37"/>
  <c r="BD3" i="37"/>
  <c r="BM3" i="37"/>
  <c r="AB10" i="45"/>
  <c r="AF10" i="45"/>
  <c r="AJ10" i="45"/>
  <c r="AN10" i="45"/>
  <c r="AR10" i="45"/>
  <c r="AV10" i="45"/>
  <c r="AZ10" i="45"/>
  <c r="BD10" i="45"/>
  <c r="BH10" i="45"/>
  <c r="BL10" i="45"/>
  <c r="BP10" i="45"/>
  <c r="BT10" i="45"/>
  <c r="BA10" i="48"/>
  <c r="BV10" i="51"/>
  <c r="AG10" i="51"/>
  <c r="BM10" i="51"/>
  <c r="AW10" i="51"/>
  <c r="AC3" i="37"/>
  <c r="AN3" i="37"/>
  <c r="AW3" i="37"/>
  <c r="BI3" i="37"/>
  <c r="BT3" i="37"/>
  <c r="B11" i="40"/>
  <c r="AD10" i="45"/>
  <c r="AH10" i="45"/>
  <c r="AL10" i="45"/>
  <c r="AP10" i="45"/>
  <c r="AT10" i="45"/>
  <c r="BB10" i="45"/>
  <c r="BF10" i="45"/>
  <c r="BJ10" i="45"/>
  <c r="BN10" i="45"/>
  <c r="BR10" i="45"/>
  <c r="BV10" i="46"/>
  <c r="BM10" i="46"/>
  <c r="AG10" i="46"/>
  <c r="BI10" i="46"/>
  <c r="AA10" i="46"/>
  <c r="AE10" i="46"/>
  <c r="AI10" i="46"/>
  <c r="AM10" i="46"/>
  <c r="AQ10" i="46"/>
  <c r="AU10" i="46"/>
  <c r="AY10" i="46"/>
  <c r="BC10" i="46"/>
  <c r="BG10" i="46"/>
  <c r="BK10" i="46"/>
  <c r="BO10" i="46"/>
  <c r="BS10" i="46"/>
  <c r="B12" i="47"/>
  <c r="AC10" i="47"/>
  <c r="BI10" i="47"/>
  <c r="AB10" i="51"/>
  <c r="AF10" i="51"/>
  <c r="AJ10" i="51"/>
  <c r="AN10" i="51"/>
  <c r="AR10" i="51"/>
  <c r="AV10" i="51"/>
  <c r="AZ10" i="51"/>
  <c r="BD10" i="51"/>
  <c r="BH10" i="51"/>
  <c r="BL10" i="51"/>
  <c r="BP10" i="51"/>
  <c r="BT10" i="51"/>
  <c r="AD10" i="53"/>
  <c r="AH10" i="53"/>
  <c r="AL10" i="53"/>
  <c r="AP10" i="53"/>
  <c r="AT10" i="53"/>
  <c r="BB10" i="53"/>
  <c r="BF10" i="53"/>
  <c r="BJ10" i="53"/>
  <c r="BN10" i="53"/>
  <c r="AA10" i="53"/>
  <c r="AF10" i="47"/>
  <c r="AJ10" i="47"/>
  <c r="AN10" i="47"/>
  <c r="AR10" i="47"/>
  <c r="AV10" i="47"/>
  <c r="AZ10" i="47"/>
  <c r="BD10" i="47"/>
  <c r="BH10" i="47"/>
  <c r="BL10" i="47"/>
  <c r="BP10" i="47"/>
  <c r="BT10" i="47"/>
  <c r="AS10" i="47"/>
  <c r="AD10" i="48"/>
  <c r="AH10" i="48"/>
  <c r="AL10" i="48"/>
  <c r="AP10" i="48"/>
  <c r="AT10" i="48"/>
  <c r="BB10" i="48"/>
  <c r="BF10" i="48"/>
  <c r="BJ10" i="48"/>
  <c r="BN10" i="48"/>
  <c r="BR10" i="48"/>
  <c r="AW10" i="50"/>
  <c r="B12" i="51"/>
  <c r="BG10" i="53"/>
  <c r="B12" i="48"/>
  <c r="AA10" i="48"/>
  <c r="AE10" i="48"/>
  <c r="AI10" i="48"/>
  <c r="AM10" i="48"/>
  <c r="AQ10" i="48"/>
  <c r="AU10" i="48"/>
  <c r="AY10" i="48"/>
  <c r="BC10" i="48"/>
  <c r="BG10" i="48"/>
  <c r="BK10" i="48"/>
  <c r="BO10" i="48"/>
  <c r="BS10" i="48"/>
  <c r="B12" i="49"/>
  <c r="AX10" i="53"/>
  <c r="AC10" i="53"/>
  <c r="AG10" i="53"/>
  <c r="AK10" i="53"/>
  <c r="AO10" i="53"/>
  <c r="AS10" i="53"/>
  <c r="AW10" i="53"/>
  <c r="BA10" i="53"/>
  <c r="BE10" i="53"/>
  <c r="BI10" i="53"/>
  <c r="BM10" i="53"/>
  <c r="BQ10" i="53"/>
  <c r="AM10" i="53"/>
  <c r="BC10" i="53"/>
  <c r="B13" i="53"/>
  <c r="AE10" i="53"/>
  <c r="AU10" i="53"/>
  <c r="BK10" i="53"/>
  <c r="AB10" i="53"/>
  <c r="AF10" i="53"/>
  <c r="AJ10" i="53"/>
  <c r="AN10" i="53"/>
  <c r="AR10" i="53"/>
  <c r="AV10" i="53"/>
  <c r="AZ10" i="53"/>
  <c r="BD10" i="53"/>
  <c r="BH10" i="53"/>
  <c r="BL10" i="53"/>
  <c r="BP10" i="53"/>
  <c r="AI10" i="53"/>
  <c r="AY10" i="53"/>
  <c r="BO10" i="53"/>
  <c r="M60" i="53"/>
  <c r="M61" i="53"/>
  <c r="BU10" i="53"/>
  <c r="A15" i="52"/>
  <c r="AA10" i="51"/>
  <c r="AE10" i="51"/>
  <c r="AI10" i="51"/>
  <c r="AM10" i="51"/>
  <c r="AQ10" i="51"/>
  <c r="AU10" i="51"/>
  <c r="AY10" i="51"/>
  <c r="BC10" i="51"/>
  <c r="BG10" i="51"/>
  <c r="BK10" i="51"/>
  <c r="BO10" i="51"/>
  <c r="BS10" i="51"/>
  <c r="AC10" i="51"/>
  <c r="AS10" i="51"/>
  <c r="BI10" i="51"/>
  <c r="AK10" i="51"/>
  <c r="BA10" i="51"/>
  <c r="BQ10" i="51"/>
  <c r="AD10" i="51"/>
  <c r="AH10" i="51"/>
  <c r="AL10" i="51"/>
  <c r="AP10" i="51"/>
  <c r="AT10" i="51"/>
  <c r="AX10" i="51"/>
  <c r="BB10" i="51"/>
  <c r="BF10" i="51"/>
  <c r="BJ10" i="51"/>
  <c r="BN10" i="51"/>
  <c r="BR10" i="51"/>
  <c r="AO10" i="51"/>
  <c r="BE10" i="51"/>
  <c r="BU10" i="51"/>
  <c r="M60" i="51"/>
  <c r="M61" i="51"/>
  <c r="L60" i="51"/>
  <c r="L61" i="51"/>
  <c r="B9" i="51"/>
  <c r="AD10" i="50"/>
  <c r="AH10" i="50"/>
  <c r="AL10" i="50"/>
  <c r="AP10" i="50"/>
  <c r="AT10" i="50"/>
  <c r="AX10" i="50"/>
  <c r="BB10" i="50"/>
  <c r="BF10" i="50"/>
  <c r="BJ10" i="50"/>
  <c r="BN10" i="50"/>
  <c r="BR10" i="50"/>
  <c r="AF10" i="50"/>
  <c r="AN10" i="50"/>
  <c r="AV10" i="50"/>
  <c r="BD10" i="50"/>
  <c r="BL10" i="50"/>
  <c r="BT10" i="50"/>
  <c r="AC10" i="50"/>
  <c r="AK10" i="50"/>
  <c r="AS10" i="50"/>
  <c r="BA10" i="50"/>
  <c r="BQ10" i="50"/>
  <c r="B12" i="50"/>
  <c r="AA10" i="50"/>
  <c r="AE10" i="50"/>
  <c r="AI10" i="50"/>
  <c r="AM10" i="50"/>
  <c r="AQ10" i="50"/>
  <c r="AU10" i="50"/>
  <c r="AY10" i="50"/>
  <c r="BC10" i="50"/>
  <c r="BG10" i="50"/>
  <c r="BK10" i="50"/>
  <c r="BO10" i="50"/>
  <c r="BS10" i="50"/>
  <c r="AG10" i="50"/>
  <c r="AO10" i="50"/>
  <c r="BE10" i="50"/>
  <c r="BM10" i="50"/>
  <c r="BU10" i="50"/>
  <c r="BI10" i="50"/>
  <c r="AB10" i="50"/>
  <c r="AJ10" i="50"/>
  <c r="AR10" i="50"/>
  <c r="AZ10" i="50"/>
  <c r="BH10" i="50"/>
  <c r="BP10" i="50"/>
  <c r="L60" i="50"/>
  <c r="L61" i="50"/>
  <c r="M61" i="50"/>
  <c r="M62" i="50" s="1"/>
  <c r="B9" i="50"/>
  <c r="AC10" i="49"/>
  <c r="AG10" i="49"/>
  <c r="AK10" i="49"/>
  <c r="AO10" i="49"/>
  <c r="AS10" i="49"/>
  <c r="AW10" i="49"/>
  <c r="BA10" i="49"/>
  <c r="BE10" i="49"/>
  <c r="BI10" i="49"/>
  <c r="BM10" i="49"/>
  <c r="BQ10" i="49"/>
  <c r="AJ10" i="49"/>
  <c r="AZ10" i="49"/>
  <c r="AF10" i="49"/>
  <c r="AV10" i="49"/>
  <c r="BL10" i="49"/>
  <c r="AD10" i="49"/>
  <c r="AH10" i="49"/>
  <c r="AL10" i="49"/>
  <c r="AP10" i="49"/>
  <c r="AT10" i="49"/>
  <c r="AX10" i="49"/>
  <c r="BB10" i="49"/>
  <c r="BF10" i="49"/>
  <c r="BJ10" i="49"/>
  <c r="BN10" i="49"/>
  <c r="BR10" i="49"/>
  <c r="AN10" i="49"/>
  <c r="BD10" i="49"/>
  <c r="BT10" i="49"/>
  <c r="BP10" i="49"/>
  <c r="AA10" i="49"/>
  <c r="AE10" i="49"/>
  <c r="AI10" i="49"/>
  <c r="AM10" i="49"/>
  <c r="AQ10" i="49"/>
  <c r="AU10" i="49"/>
  <c r="AY10" i="49"/>
  <c r="BC10" i="49"/>
  <c r="BG10" i="49"/>
  <c r="BK10" i="49"/>
  <c r="BO10" i="49"/>
  <c r="BS10" i="49"/>
  <c r="AB10" i="49"/>
  <c r="AR10" i="49"/>
  <c r="BH10" i="49"/>
  <c r="M60" i="49"/>
  <c r="H9" i="49" s="1"/>
  <c r="H11" i="49" s="1"/>
  <c r="U54" i="54" s="1"/>
  <c r="M61" i="49"/>
  <c r="L61" i="49"/>
  <c r="BU10" i="49"/>
  <c r="B9" i="49"/>
  <c r="B9" i="48"/>
  <c r="AB10" i="48"/>
  <c r="AF10" i="48"/>
  <c r="AJ10" i="48"/>
  <c r="AN10" i="48"/>
  <c r="AR10" i="48"/>
  <c r="AV10" i="48"/>
  <c r="AZ10" i="48"/>
  <c r="BD10" i="48"/>
  <c r="BH10" i="48"/>
  <c r="BL10" i="48"/>
  <c r="BP10" i="48"/>
  <c r="BT10" i="48"/>
  <c r="AG10" i="48"/>
  <c r="BM10" i="48"/>
  <c r="AX10" i="48"/>
  <c r="AO10" i="48"/>
  <c r="BE10" i="48"/>
  <c r="BU10" i="48"/>
  <c r="L60" i="48"/>
  <c r="L61" i="48"/>
  <c r="M60" i="48"/>
  <c r="H9" i="48" s="1"/>
  <c r="H11" i="48" s="1"/>
  <c r="T54" i="54" s="1"/>
  <c r="M61" i="48"/>
  <c r="AK10" i="47"/>
  <c r="BA10" i="47"/>
  <c r="BQ10" i="47"/>
  <c r="AD10" i="47"/>
  <c r="AH10" i="47"/>
  <c r="AL10" i="47"/>
  <c r="AP10" i="47"/>
  <c r="AT10" i="47"/>
  <c r="AX10" i="47"/>
  <c r="BB10" i="47"/>
  <c r="BF10" i="47"/>
  <c r="BJ10" i="47"/>
  <c r="BN10" i="47"/>
  <c r="BR10" i="47"/>
  <c r="AO10" i="47"/>
  <c r="BE10" i="47"/>
  <c r="BU10" i="47"/>
  <c r="L60" i="47"/>
  <c r="L61" i="47"/>
  <c r="M60" i="47"/>
  <c r="M61" i="47"/>
  <c r="B9" i="47"/>
  <c r="AK10" i="46"/>
  <c r="BA10" i="46"/>
  <c r="BQ10" i="46"/>
  <c r="AD10" i="46"/>
  <c r="AH10" i="46"/>
  <c r="AL10" i="46"/>
  <c r="AP10" i="46"/>
  <c r="AT10" i="46"/>
  <c r="AX10" i="46"/>
  <c r="BB10" i="46"/>
  <c r="BF10" i="46"/>
  <c r="BJ10" i="46"/>
  <c r="BN10" i="46"/>
  <c r="BR10" i="46"/>
  <c r="AO10" i="46"/>
  <c r="BE10" i="46"/>
  <c r="BU10" i="46"/>
  <c r="L60" i="46"/>
  <c r="L61" i="46"/>
  <c r="AB10" i="46"/>
  <c r="AF10" i="46"/>
  <c r="AJ10" i="46"/>
  <c r="AN10" i="46"/>
  <c r="AR10" i="46"/>
  <c r="AV10" i="46"/>
  <c r="AZ10" i="46"/>
  <c r="BD10" i="46"/>
  <c r="BH10" i="46"/>
  <c r="BL10" i="46"/>
  <c r="BP10" i="46"/>
  <c r="BT10" i="46"/>
  <c r="M61" i="46"/>
  <c r="M62" i="46" s="1"/>
  <c r="B9" i="46"/>
  <c r="AA10" i="45"/>
  <c r="AE10" i="45"/>
  <c r="AI10" i="45"/>
  <c r="AM10" i="45"/>
  <c r="AQ10" i="45"/>
  <c r="AU10" i="45"/>
  <c r="AY10" i="45"/>
  <c r="BC10" i="45"/>
  <c r="BG10" i="45"/>
  <c r="BK10" i="45"/>
  <c r="BO10" i="45"/>
  <c r="BS10" i="45"/>
  <c r="AC10" i="45"/>
  <c r="AS10" i="45"/>
  <c r="BI10" i="45"/>
  <c r="AK10" i="45"/>
  <c r="BA10" i="45"/>
  <c r="BQ10" i="45"/>
  <c r="AX10" i="45"/>
  <c r="AO10" i="45"/>
  <c r="BE10" i="45"/>
  <c r="BU10" i="45"/>
  <c r="L60" i="45"/>
  <c r="L61" i="45"/>
  <c r="M60" i="45"/>
  <c r="M61" i="45"/>
  <c r="B9" i="45"/>
  <c r="M60" i="40"/>
  <c r="M61" i="40"/>
  <c r="L61" i="40"/>
  <c r="B9" i="40"/>
  <c r="AC3" i="39"/>
  <c r="AS3" i="39"/>
  <c r="BI3" i="39"/>
  <c r="AC10" i="39"/>
  <c r="AK10" i="39"/>
  <c r="AS10" i="39"/>
  <c r="AG3" i="39"/>
  <c r="AW3" i="39"/>
  <c r="BM3" i="39"/>
  <c r="BN10" i="39"/>
  <c r="BR10" i="39"/>
  <c r="AD10" i="39"/>
  <c r="AH10" i="39"/>
  <c r="AL10" i="39"/>
  <c r="AP10" i="39"/>
  <c r="AT10" i="39"/>
  <c r="AX10" i="39"/>
  <c r="BB10" i="39"/>
  <c r="BF10" i="39"/>
  <c r="BJ10" i="39"/>
  <c r="AN10" i="39"/>
  <c r="BD10" i="39"/>
  <c r="BT10" i="39"/>
  <c r="AG10" i="39"/>
  <c r="AO10" i="39"/>
  <c r="AW10" i="39"/>
  <c r="BA10" i="39"/>
  <c r="BE10" i="39"/>
  <c r="BI10" i="39"/>
  <c r="BM10" i="39"/>
  <c r="BQ10" i="39"/>
  <c r="AJ10" i="39"/>
  <c r="AZ10" i="39"/>
  <c r="BP10" i="39"/>
  <c r="AK3" i="39"/>
  <c r="BA3" i="39"/>
  <c r="BQ3" i="39"/>
  <c r="AA10" i="39"/>
  <c r="AE10" i="39"/>
  <c r="AI10" i="39"/>
  <c r="AM10" i="39"/>
  <c r="AQ10" i="39"/>
  <c r="AU10" i="39"/>
  <c r="AY10" i="39"/>
  <c r="BC10" i="39"/>
  <c r="BG10" i="39"/>
  <c r="BK10" i="39"/>
  <c r="BO10" i="39"/>
  <c r="BS10" i="39"/>
  <c r="AB10" i="39"/>
  <c r="AR10" i="39"/>
  <c r="BH10" i="39"/>
  <c r="M60" i="39"/>
  <c r="H9" i="39" s="1"/>
  <c r="L52" i="54" s="1"/>
  <c r="M61" i="39"/>
  <c r="L61" i="39"/>
  <c r="AD3" i="39"/>
  <c r="AH3" i="39"/>
  <c r="AL3" i="39"/>
  <c r="AP3" i="39"/>
  <c r="AT3" i="39"/>
  <c r="AX3" i="39"/>
  <c r="BB3" i="39"/>
  <c r="BF3" i="39"/>
  <c r="BJ3" i="39"/>
  <c r="BN3" i="39"/>
  <c r="BR3" i="39"/>
  <c r="BV3" i="39"/>
  <c r="BU10" i="39"/>
  <c r="AA3" i="39"/>
  <c r="E25" i="52" s="1"/>
  <c r="AE3" i="39"/>
  <c r="AI3" i="39"/>
  <c r="AM3" i="39"/>
  <c r="AQ3" i="39"/>
  <c r="AU3" i="39"/>
  <c r="AY3" i="39"/>
  <c r="BC3" i="39"/>
  <c r="BG3" i="39"/>
  <c r="BK3" i="39"/>
  <c r="BO3" i="39"/>
  <c r="BS3" i="39"/>
  <c r="AB3" i="39"/>
  <c r="AF3" i="39"/>
  <c r="AJ3" i="39"/>
  <c r="AN3" i="39"/>
  <c r="AR3" i="39"/>
  <c r="AV3" i="39"/>
  <c r="AZ3" i="39"/>
  <c r="BD3" i="39"/>
  <c r="BH3" i="39"/>
  <c r="BL3" i="39"/>
  <c r="BP3" i="39"/>
  <c r="B9" i="39"/>
  <c r="AA10" i="38"/>
  <c r="AE10" i="38"/>
  <c r="AI10" i="38"/>
  <c r="AM10" i="38"/>
  <c r="AQ10" i="38"/>
  <c r="AU10" i="38"/>
  <c r="AY10" i="38"/>
  <c r="BC10" i="38"/>
  <c r="BG10" i="38"/>
  <c r="BK10" i="38"/>
  <c r="BO10" i="38"/>
  <c r="BS10" i="38"/>
  <c r="AC10" i="38"/>
  <c r="AS10" i="38"/>
  <c r="BI10" i="38"/>
  <c r="AK10" i="38"/>
  <c r="BA10" i="38"/>
  <c r="BQ10" i="38"/>
  <c r="AD10" i="38"/>
  <c r="AH10" i="38"/>
  <c r="AL10" i="38"/>
  <c r="AP10" i="38"/>
  <c r="AT10" i="38"/>
  <c r="AX10" i="38"/>
  <c r="BB10" i="38"/>
  <c r="BF10" i="38"/>
  <c r="BJ10" i="38"/>
  <c r="BN10" i="38"/>
  <c r="BR10" i="38"/>
  <c r="AO10" i="38"/>
  <c r="BE10" i="38"/>
  <c r="BU10" i="38"/>
  <c r="L60" i="38"/>
  <c r="L61" i="38"/>
  <c r="M60" i="38"/>
  <c r="M61" i="38"/>
  <c r="B9" i="38"/>
  <c r="AB3" i="37"/>
  <c r="AJ3" i="37"/>
  <c r="AR3" i="37"/>
  <c r="AZ3" i="37"/>
  <c r="BH3" i="37"/>
  <c r="BP3" i="37"/>
  <c r="AB10" i="37"/>
  <c r="AJ10" i="37"/>
  <c r="AR10" i="37"/>
  <c r="AZ10" i="37"/>
  <c r="BH10" i="37"/>
  <c r="BP10" i="37"/>
  <c r="AC10" i="37"/>
  <c r="AG10" i="37"/>
  <c r="AK10" i="37"/>
  <c r="AO10" i="37"/>
  <c r="AS10" i="37"/>
  <c r="AW10" i="37"/>
  <c r="BA10" i="37"/>
  <c r="BE10" i="37"/>
  <c r="BI10" i="37"/>
  <c r="BM10" i="37"/>
  <c r="BQ10" i="37"/>
  <c r="AE10" i="37"/>
  <c r="AM10" i="37"/>
  <c r="AU10" i="37"/>
  <c r="BC10" i="37"/>
  <c r="BK10" i="37"/>
  <c r="BS10" i="37"/>
  <c r="AH10" i="37"/>
  <c r="AL10" i="37"/>
  <c r="AP10" i="37"/>
  <c r="AT10" i="37"/>
  <c r="AX10" i="37"/>
  <c r="BB10" i="37"/>
  <c r="BF10" i="37"/>
  <c r="BJ10" i="37"/>
  <c r="BN10" i="37"/>
  <c r="BR10" i="37"/>
  <c r="AD10" i="37"/>
  <c r="AF10" i="37"/>
  <c r="AN10" i="37"/>
  <c r="AV10" i="37"/>
  <c r="BD10" i="37"/>
  <c r="BL10" i="37"/>
  <c r="BT10" i="37"/>
  <c r="H7" i="37" s="1"/>
  <c r="M60" i="37"/>
  <c r="H9" i="37" s="1"/>
  <c r="H11" i="37" s="1"/>
  <c r="J54" i="54" s="1"/>
  <c r="M61" i="37"/>
  <c r="L61" i="37"/>
  <c r="AD3" i="37"/>
  <c r="AH3" i="37"/>
  <c r="AL3" i="37"/>
  <c r="AP3" i="37"/>
  <c r="AT3" i="37"/>
  <c r="AX3" i="37"/>
  <c r="BB3" i="37"/>
  <c r="BF3" i="37"/>
  <c r="BJ3" i="37"/>
  <c r="BN3" i="37"/>
  <c r="BR3" i="37"/>
  <c r="BV3" i="37"/>
  <c r="BU10" i="37"/>
  <c r="AA3" i="37"/>
  <c r="E21" i="52" s="1"/>
  <c r="AE3" i="37"/>
  <c r="AI3" i="37"/>
  <c r="AM3" i="37"/>
  <c r="AQ3" i="37"/>
  <c r="AU3" i="37"/>
  <c r="AY3" i="37"/>
  <c r="BC3" i="37"/>
  <c r="BG3" i="37"/>
  <c r="BK3" i="37"/>
  <c r="BO3" i="37"/>
  <c r="B9" i="37"/>
  <c r="AB10" i="24"/>
  <c r="AF10" i="24"/>
  <c r="AJ10" i="24"/>
  <c r="AN10" i="24"/>
  <c r="AR10" i="24"/>
  <c r="AV10" i="24"/>
  <c r="AZ10" i="24"/>
  <c r="BD10" i="24"/>
  <c r="BH10" i="24"/>
  <c r="BL10" i="24"/>
  <c r="BP10" i="24"/>
  <c r="BT10" i="24"/>
  <c r="AQ10" i="28"/>
  <c r="AQ10" i="29"/>
  <c r="AA10" i="24"/>
  <c r="AE10" i="24"/>
  <c r="AI10" i="24"/>
  <c r="AM10" i="24"/>
  <c r="AQ10" i="24"/>
  <c r="AU10" i="24"/>
  <c r="AY10" i="24"/>
  <c r="BC10" i="24"/>
  <c r="BG10" i="24"/>
  <c r="BK10" i="24"/>
  <c r="BO10" i="24"/>
  <c r="BS10" i="24"/>
  <c r="B12" i="28"/>
  <c r="B12" i="29"/>
  <c r="BG10" i="29"/>
  <c r="AW10" i="21"/>
  <c r="AD10" i="28"/>
  <c r="AH10" i="28"/>
  <c r="AL10" i="28"/>
  <c r="AP10" i="28"/>
  <c r="AT10" i="28"/>
  <c r="AX10" i="28"/>
  <c r="BB10" i="28"/>
  <c r="BF10" i="28"/>
  <c r="BJ10" i="28"/>
  <c r="BN10" i="28"/>
  <c r="BR10" i="28"/>
  <c r="AA10" i="28"/>
  <c r="AD10" i="29"/>
  <c r="AH10" i="29"/>
  <c r="AL10" i="29"/>
  <c r="AP10" i="29"/>
  <c r="AT10" i="29"/>
  <c r="AA10" i="29"/>
  <c r="BG10" i="28"/>
  <c r="B12" i="21"/>
  <c r="AX10" i="29"/>
  <c r="BB10" i="29"/>
  <c r="BF10" i="29"/>
  <c r="BJ10" i="29"/>
  <c r="BN10" i="29"/>
  <c r="BR10" i="29"/>
  <c r="AC10" i="29"/>
  <c r="AG10" i="29"/>
  <c r="AK10" i="29"/>
  <c r="AO10" i="29"/>
  <c r="AS10" i="29"/>
  <c r="AW10" i="29"/>
  <c r="BA10" i="29"/>
  <c r="BE10" i="29"/>
  <c r="BI10" i="29"/>
  <c r="BM10" i="29"/>
  <c r="BQ10" i="29"/>
  <c r="AM10" i="29"/>
  <c r="BC10" i="29"/>
  <c r="BS10" i="29"/>
  <c r="B13" i="29"/>
  <c r="AE10" i="29"/>
  <c r="AU10" i="29"/>
  <c r="BK10" i="29"/>
  <c r="AB10" i="29"/>
  <c r="AF10" i="29"/>
  <c r="AJ10" i="29"/>
  <c r="AN10" i="29"/>
  <c r="AR10" i="29"/>
  <c r="AV10" i="29"/>
  <c r="AZ10" i="29"/>
  <c r="BD10" i="29"/>
  <c r="BH10" i="29"/>
  <c r="BL10" i="29"/>
  <c r="BP10" i="29"/>
  <c r="BT10" i="29"/>
  <c r="AI10" i="29"/>
  <c r="AY10" i="29"/>
  <c r="BO10" i="29"/>
  <c r="L60" i="29"/>
  <c r="L61" i="29"/>
  <c r="M61" i="29"/>
  <c r="M60" i="29"/>
  <c r="BU10" i="29"/>
  <c r="AC10" i="28"/>
  <c r="AG10" i="28"/>
  <c r="AK10" i="28"/>
  <c r="AO10" i="28"/>
  <c r="AS10" i="28"/>
  <c r="AW10" i="28"/>
  <c r="BA10" i="28"/>
  <c r="BE10" i="28"/>
  <c r="BI10" i="28"/>
  <c r="BM10" i="28"/>
  <c r="BQ10" i="28"/>
  <c r="AM10" i="28"/>
  <c r="BC10" i="28"/>
  <c r="BS10" i="28"/>
  <c r="B13" i="28"/>
  <c r="AE10" i="28"/>
  <c r="AU10" i="28"/>
  <c r="BK10" i="28"/>
  <c r="AB10" i="28"/>
  <c r="AF10" i="28"/>
  <c r="AJ10" i="28"/>
  <c r="AN10" i="28"/>
  <c r="AR10" i="28"/>
  <c r="AV10" i="28"/>
  <c r="AZ10" i="28"/>
  <c r="BD10" i="28"/>
  <c r="BH10" i="28"/>
  <c r="BL10" i="28"/>
  <c r="BP10" i="28"/>
  <c r="BT10" i="28"/>
  <c r="AI10" i="28"/>
  <c r="AY10" i="28"/>
  <c r="BO10" i="28"/>
  <c r="L60" i="28"/>
  <c r="L61" i="28"/>
  <c r="M61" i="28"/>
  <c r="M60" i="28"/>
  <c r="BU10" i="28"/>
  <c r="AC10" i="24"/>
  <c r="AG10" i="24"/>
  <c r="AK10" i="24"/>
  <c r="AO10" i="24"/>
  <c r="AS10" i="24"/>
  <c r="AW10" i="24"/>
  <c r="BA10" i="24"/>
  <c r="BE10" i="24"/>
  <c r="BI10" i="24"/>
  <c r="BM10" i="24"/>
  <c r="BQ10" i="24"/>
  <c r="B12" i="24"/>
  <c r="L61" i="24"/>
  <c r="L60" i="24"/>
  <c r="M60" i="24"/>
  <c r="M61" i="24"/>
  <c r="AD10" i="24"/>
  <c r="AH10" i="24"/>
  <c r="AL10" i="24"/>
  <c r="AP10" i="24"/>
  <c r="AT10" i="24"/>
  <c r="AX10" i="24"/>
  <c r="BB10" i="24"/>
  <c r="BF10" i="24"/>
  <c r="BJ10" i="24"/>
  <c r="BN10" i="24"/>
  <c r="BR10" i="24"/>
  <c r="BV10" i="24"/>
  <c r="B9" i="24"/>
  <c r="AA10" i="21"/>
  <c r="AE10" i="21"/>
  <c r="AI10" i="21"/>
  <c r="AM10" i="21"/>
  <c r="AQ10" i="21"/>
  <c r="AU10" i="21"/>
  <c r="AY10" i="21"/>
  <c r="BC10" i="21"/>
  <c r="BG10" i="21"/>
  <c r="BK10" i="21"/>
  <c r="BO10" i="21"/>
  <c r="BS10" i="21"/>
  <c r="AC10" i="21"/>
  <c r="AS10" i="21"/>
  <c r="BI10" i="21"/>
  <c r="AB10" i="21"/>
  <c r="AF10" i="21"/>
  <c r="AJ10" i="21"/>
  <c r="AN10" i="21"/>
  <c r="AR10" i="21"/>
  <c r="AV10" i="21"/>
  <c r="AZ10" i="21"/>
  <c r="BD10" i="21"/>
  <c r="BH10" i="21"/>
  <c r="BL10" i="21"/>
  <c r="BP10" i="21"/>
  <c r="BT10" i="21"/>
  <c r="AG10" i="21"/>
  <c r="BM10" i="21"/>
  <c r="AK10" i="21"/>
  <c r="BA10" i="21"/>
  <c r="BQ10" i="21"/>
  <c r="AD10" i="21"/>
  <c r="AH10" i="21"/>
  <c r="AL10" i="21"/>
  <c r="AP10" i="21"/>
  <c r="AT10" i="21"/>
  <c r="AX10" i="21"/>
  <c r="BB10" i="21"/>
  <c r="BF10" i="21"/>
  <c r="BJ10" i="21"/>
  <c r="BN10" i="21"/>
  <c r="BR10" i="21"/>
  <c r="AO10" i="21"/>
  <c r="BE10" i="21"/>
  <c r="BU10" i="21"/>
  <c r="L60" i="21"/>
  <c r="L61" i="21"/>
  <c r="M60" i="21"/>
  <c r="M61" i="21"/>
  <c r="B9" i="21"/>
  <c r="AW10" i="16"/>
  <c r="AN3" i="16"/>
  <c r="BD3" i="16"/>
  <c r="BT3" i="16"/>
  <c r="B9" i="16"/>
  <c r="AF10" i="16"/>
  <c r="AN10" i="16"/>
  <c r="AZ10" i="16"/>
  <c r="AH3" i="16"/>
  <c r="AP3" i="16"/>
  <c r="AX3" i="16"/>
  <c r="BF3" i="16"/>
  <c r="BN3" i="16"/>
  <c r="BV3" i="16"/>
  <c r="B12" i="16"/>
  <c r="AK10" i="16"/>
  <c r="BA10" i="16"/>
  <c r="BQ10" i="16"/>
  <c r="AF3" i="16"/>
  <c r="AV3" i="16"/>
  <c r="BL3" i="16"/>
  <c r="AB10" i="16"/>
  <c r="AJ10" i="16"/>
  <c r="AR10" i="16"/>
  <c r="AV10" i="16"/>
  <c r="BD10" i="16"/>
  <c r="BH10" i="16"/>
  <c r="BL10" i="16"/>
  <c r="BP10" i="16"/>
  <c r="BT10" i="16"/>
  <c r="H7" i="16" s="1"/>
  <c r="AG10" i="16"/>
  <c r="BM10" i="16"/>
  <c r="AB3" i="16"/>
  <c r="AJ3" i="16"/>
  <c r="AR3" i="16"/>
  <c r="AZ3" i="16"/>
  <c r="BH3" i="16"/>
  <c r="BP3" i="16"/>
  <c r="AD10" i="16"/>
  <c r="AH10" i="16"/>
  <c r="AL10" i="16"/>
  <c r="AP10" i="16"/>
  <c r="AT10" i="16"/>
  <c r="AX10" i="16"/>
  <c r="BB10" i="16"/>
  <c r="BF10" i="16"/>
  <c r="BJ10" i="16"/>
  <c r="BN10" i="16"/>
  <c r="BR10" i="16"/>
  <c r="AO10" i="16"/>
  <c r="BE10" i="16"/>
  <c r="BU10" i="16"/>
  <c r="AD3" i="16"/>
  <c r="AL3" i="16"/>
  <c r="AT3" i="16"/>
  <c r="BB3" i="16"/>
  <c r="BJ3" i="16"/>
  <c r="BR3" i="16"/>
  <c r="AA10" i="16"/>
  <c r="AE10" i="16"/>
  <c r="AI10" i="16"/>
  <c r="AM10" i="16"/>
  <c r="AQ10" i="16"/>
  <c r="AU10" i="16"/>
  <c r="AY10" i="16"/>
  <c r="BC10" i="16"/>
  <c r="BG10" i="16"/>
  <c r="BK10" i="16"/>
  <c r="BO10" i="16"/>
  <c r="BS10" i="16"/>
  <c r="AC10" i="16"/>
  <c r="AS10" i="16"/>
  <c r="BI10" i="16"/>
  <c r="L60" i="16"/>
  <c r="L61" i="16"/>
  <c r="M60" i="16"/>
  <c r="M61" i="16"/>
  <c r="AC3" i="16"/>
  <c r="AG3" i="16"/>
  <c r="AK3" i="16"/>
  <c r="AO3" i="16"/>
  <c r="AS3" i="16"/>
  <c r="AW3" i="16"/>
  <c r="BA3" i="16"/>
  <c r="BE3" i="16"/>
  <c r="BI3" i="16"/>
  <c r="BM3" i="16"/>
  <c r="BQ3" i="16"/>
  <c r="BU3" i="16"/>
  <c r="AA3" i="16"/>
  <c r="E9" i="52" s="1"/>
  <c r="AE3" i="16"/>
  <c r="AI3" i="16"/>
  <c r="AM3" i="16"/>
  <c r="AQ3" i="16"/>
  <c r="AU3" i="16"/>
  <c r="AY3" i="16"/>
  <c r="BC3" i="16"/>
  <c r="BG3" i="16"/>
  <c r="BK3" i="16"/>
  <c r="BO3" i="16"/>
  <c r="L62" i="40" l="1"/>
  <c r="AW3" i="40"/>
  <c r="AA3" i="40"/>
  <c r="E27" i="52" s="1"/>
  <c r="AM3" i="40"/>
  <c r="AU3" i="40"/>
  <c r="L10" i="53"/>
  <c r="AD4" i="53" s="1"/>
  <c r="L28" i="53"/>
  <c r="L11" i="53"/>
  <c r="AE4" i="53" s="1"/>
  <c r="L15" i="53"/>
  <c r="L26" i="53"/>
  <c r="L14" i="53"/>
  <c r="L7" i="53"/>
  <c r="AA4" i="53" s="1"/>
  <c r="L47" i="53"/>
  <c r="L49" i="53"/>
  <c r="L30" i="53"/>
  <c r="L41" i="53"/>
  <c r="I7" i="40"/>
  <c r="G28" i="52"/>
  <c r="F27" i="52"/>
  <c r="BA3" i="40"/>
  <c r="C27" i="52"/>
  <c r="AI3" i="40"/>
  <c r="BK3" i="40"/>
  <c r="AY3" i="40"/>
  <c r="AO3" i="40"/>
  <c r="BN3" i="40"/>
  <c r="AV3" i="40"/>
  <c r="AD3" i="40"/>
  <c r="BQ3" i="40"/>
  <c r="BP3" i="40"/>
  <c r="AJ3" i="40"/>
  <c r="L8" i="53"/>
  <c r="AB4" i="53" s="1"/>
  <c r="L9" i="53"/>
  <c r="AC4" i="53" s="1"/>
  <c r="L12" i="53"/>
  <c r="AQ3" i="40"/>
  <c r="BG3" i="40"/>
  <c r="AR3" i="40"/>
  <c r="BV3" i="40"/>
  <c r="AX3" i="40"/>
  <c r="BC3" i="40"/>
  <c r="BU3" i="40"/>
  <c r="AN3" i="40"/>
  <c r="BF3" i="40"/>
  <c r="AG3" i="40"/>
  <c r="BT3" i="40"/>
  <c r="AT3" i="40"/>
  <c r="BH3" i="40"/>
  <c r="AB3" i="40"/>
  <c r="AP3" i="40"/>
  <c r="BI3" i="40"/>
  <c r="AC3" i="40"/>
  <c r="AK3" i="40"/>
  <c r="AS3" i="40"/>
  <c r="BL3" i="40"/>
  <c r="BJ3" i="40"/>
  <c r="BD3" i="40"/>
  <c r="BS3" i="40"/>
  <c r="AL3" i="40"/>
  <c r="BE3" i="40"/>
  <c r="AE3" i="40"/>
  <c r="BM3" i="40"/>
  <c r="AF3" i="40"/>
  <c r="BB3" i="40"/>
  <c r="BR3" i="40"/>
  <c r="AZ3" i="40"/>
  <c r="BO3" i="40"/>
  <c r="AH3" i="40"/>
  <c r="L13" i="53"/>
  <c r="L57" i="53"/>
  <c r="L54" i="53"/>
  <c r="BA3" i="50"/>
  <c r="AO3" i="46"/>
  <c r="BD3" i="50"/>
  <c r="BG3" i="38"/>
  <c r="AG3" i="47"/>
  <c r="AJ3" i="49"/>
  <c r="AB3" i="50"/>
  <c r="BS3" i="50"/>
  <c r="C43" i="52"/>
  <c r="AE3" i="50"/>
  <c r="AP3" i="50"/>
  <c r="AF3" i="38"/>
  <c r="AN3" i="50"/>
  <c r="BC3" i="50"/>
  <c r="BM3" i="50"/>
  <c r="BB3" i="50"/>
  <c r="BC3" i="49"/>
  <c r="AI3" i="50"/>
  <c r="AO3" i="50"/>
  <c r="BI3" i="50"/>
  <c r="AI3" i="49"/>
  <c r="BA3" i="49"/>
  <c r="AD3" i="46"/>
  <c r="BH3" i="38"/>
  <c r="AI3" i="51"/>
  <c r="BI3" i="47"/>
  <c r="BN3" i="47"/>
  <c r="BE3" i="47"/>
  <c r="AI3" i="45"/>
  <c r="BT3" i="45"/>
  <c r="BO3" i="50"/>
  <c r="BF3" i="50"/>
  <c r="BE3" i="50"/>
  <c r="AC3" i="50"/>
  <c r="AP3" i="51"/>
  <c r="BQ3" i="50"/>
  <c r="BH3" i="50"/>
  <c r="BK3" i="50"/>
  <c r="AX3" i="50"/>
  <c r="AW3" i="50"/>
  <c r="BR3" i="50"/>
  <c r="AS3" i="50"/>
  <c r="BF3" i="51"/>
  <c r="AZ3" i="50"/>
  <c r="AQ3" i="50"/>
  <c r="AH3" i="50"/>
  <c r="AD3" i="50"/>
  <c r="AN3" i="51"/>
  <c r="BB3" i="45"/>
  <c r="AZ3" i="45"/>
  <c r="AV3" i="50"/>
  <c r="AM3" i="50"/>
  <c r="AV3" i="45"/>
  <c r="AL3" i="45"/>
  <c r="AR3" i="45"/>
  <c r="AJ3" i="45"/>
  <c r="BQ3" i="45"/>
  <c r="AE3" i="51"/>
  <c r="AF3" i="51"/>
  <c r="BP3" i="51"/>
  <c r="BJ3" i="28"/>
  <c r="BO3" i="45"/>
  <c r="BA3" i="45"/>
  <c r="BF3" i="45"/>
  <c r="AR3" i="50"/>
  <c r="BG3" i="50"/>
  <c r="AA3" i="50"/>
  <c r="E43" i="52" s="1"/>
  <c r="AG3" i="50"/>
  <c r="BJ3" i="50"/>
  <c r="BA3" i="51"/>
  <c r="AK3" i="50"/>
  <c r="AA3" i="45"/>
  <c r="E33" i="52" s="1"/>
  <c r="AW3" i="45"/>
  <c r="AP3" i="45"/>
  <c r="AL3" i="29"/>
  <c r="BP3" i="29"/>
  <c r="BG3" i="45"/>
  <c r="AS3" i="45"/>
  <c r="BP3" i="50"/>
  <c r="AJ3" i="50"/>
  <c r="AY3" i="50"/>
  <c r="BV3" i="50"/>
  <c r="AT3" i="50"/>
  <c r="AQ3" i="24"/>
  <c r="AE3" i="45"/>
  <c r="AT3" i="45"/>
  <c r="BR3" i="29"/>
  <c r="BK3" i="45"/>
  <c r="BA3" i="29"/>
  <c r="BP3" i="45"/>
  <c r="AY3" i="45"/>
  <c r="AK3" i="45"/>
  <c r="BL3" i="50"/>
  <c r="AF3" i="50"/>
  <c r="AU3" i="50"/>
  <c r="BN3" i="50"/>
  <c r="BU3" i="50"/>
  <c r="AL3" i="50"/>
  <c r="L24" i="53"/>
  <c r="AN3" i="45"/>
  <c r="BC3" i="45"/>
  <c r="BU3" i="45"/>
  <c r="AO3" i="45"/>
  <c r="BU3" i="48"/>
  <c r="BJ3" i="48"/>
  <c r="AW3" i="51"/>
  <c r="L27" i="53"/>
  <c r="L16" i="53"/>
  <c r="AT3" i="48"/>
  <c r="BI3" i="24"/>
  <c r="BL3" i="45"/>
  <c r="AF3" i="45"/>
  <c r="AU3" i="45"/>
  <c r="BM3" i="45"/>
  <c r="AG3" i="45"/>
  <c r="BN3" i="45"/>
  <c r="AO3" i="48"/>
  <c r="L51" i="53"/>
  <c r="L43" i="53"/>
  <c r="BP3" i="48"/>
  <c r="AJ3" i="48"/>
  <c r="BQ3" i="48"/>
  <c r="L23" i="53"/>
  <c r="BH3" i="45"/>
  <c r="AB3" i="45"/>
  <c r="AQ3" i="45"/>
  <c r="BI3" i="45"/>
  <c r="AC3" i="45"/>
  <c r="AX3" i="45"/>
  <c r="AK3" i="48"/>
  <c r="BO3" i="51"/>
  <c r="L39" i="53"/>
  <c r="L37" i="53"/>
  <c r="AP3" i="21"/>
  <c r="BS3" i="21"/>
  <c r="BA3" i="21"/>
  <c r="BD3" i="45"/>
  <c r="BS3" i="45"/>
  <c r="AM3" i="45"/>
  <c r="BE3" i="45"/>
  <c r="BR3" i="45"/>
  <c r="AH3" i="45"/>
  <c r="BV3" i="45"/>
  <c r="BK3" i="51"/>
  <c r="C33" i="52"/>
  <c r="L29" i="53"/>
  <c r="L18" i="53"/>
  <c r="H7" i="50"/>
  <c r="F43" i="52" s="1"/>
  <c r="H43" i="52" s="1"/>
  <c r="AC3" i="49"/>
  <c r="L46" i="53"/>
  <c r="BN3" i="49"/>
  <c r="L58" i="53"/>
  <c r="L38" i="53"/>
  <c r="L36" i="53"/>
  <c r="AL3" i="49"/>
  <c r="BE3" i="49"/>
  <c r="BT3" i="49"/>
  <c r="L50" i="53"/>
  <c r="L55" i="53"/>
  <c r="L25" i="53"/>
  <c r="BL3" i="49"/>
  <c r="AH3" i="49"/>
  <c r="L42" i="53"/>
  <c r="L20" i="53"/>
  <c r="L17" i="53"/>
  <c r="L59" i="53"/>
  <c r="L53" i="53"/>
  <c r="AF3" i="49"/>
  <c r="L21" i="53"/>
  <c r="L19" i="53"/>
  <c r="L45" i="53"/>
  <c r="L22" i="53"/>
  <c r="BH3" i="49"/>
  <c r="AY3" i="49"/>
  <c r="BF3" i="49"/>
  <c r="AK3" i="49"/>
  <c r="AZ3" i="49"/>
  <c r="AU3" i="49"/>
  <c r="AT3" i="49"/>
  <c r="BM2" i="53"/>
  <c r="AN3" i="49"/>
  <c r="AQ3" i="49"/>
  <c r="AP3" i="49"/>
  <c r="BI3" i="49"/>
  <c r="AW3" i="49"/>
  <c r="AB3" i="49"/>
  <c r="BV3" i="49"/>
  <c r="BP3" i="49"/>
  <c r="BO3" i="49"/>
  <c r="BR3" i="49"/>
  <c r="BU3" i="49"/>
  <c r="H7" i="48"/>
  <c r="I7" i="48" s="1"/>
  <c r="AF3" i="47"/>
  <c r="AB3" i="47"/>
  <c r="BD3" i="47"/>
  <c r="AC3" i="47"/>
  <c r="AT3" i="47"/>
  <c r="BS3" i="47"/>
  <c r="AQ3" i="47"/>
  <c r="AP3" i="47"/>
  <c r="H7" i="46"/>
  <c r="F35" i="52" s="1"/>
  <c r="AY3" i="46"/>
  <c r="AU3" i="46"/>
  <c r="H7" i="38"/>
  <c r="F23" i="52" s="1"/>
  <c r="AC3" i="38"/>
  <c r="AI3" i="38"/>
  <c r="AX3" i="38"/>
  <c r="BF3" i="38"/>
  <c r="BE3" i="38"/>
  <c r="BD3" i="38"/>
  <c r="AU3" i="38"/>
  <c r="BA3" i="38"/>
  <c r="AZ3" i="38"/>
  <c r="AQ3" i="38"/>
  <c r="AS3" i="38"/>
  <c r="AR3" i="38"/>
  <c r="AM3" i="38"/>
  <c r="AG3" i="38"/>
  <c r="BN3" i="38"/>
  <c r="AB3" i="38"/>
  <c r="BS3" i="38"/>
  <c r="BM3" i="38"/>
  <c r="BT3" i="38"/>
  <c r="AA3" i="38"/>
  <c r="E23" i="52" s="1"/>
  <c r="BL3" i="38"/>
  <c r="BO3" i="38"/>
  <c r="BI3" i="38"/>
  <c r="BB3" i="38"/>
  <c r="H7" i="29"/>
  <c r="F19" i="52" s="1"/>
  <c r="AU3" i="29"/>
  <c r="BH3" i="29"/>
  <c r="H7" i="28"/>
  <c r="I7" i="28" s="1"/>
  <c r="BE3" i="24"/>
  <c r="BG3" i="24"/>
  <c r="BR3" i="24"/>
  <c r="AK3" i="24"/>
  <c r="BB3" i="24"/>
  <c r="AX3" i="24"/>
  <c r="BL3" i="24"/>
  <c r="AL3" i="24"/>
  <c r="AN3" i="24"/>
  <c r="BC3" i="24"/>
  <c r="BP3" i="24"/>
  <c r="BK3" i="24"/>
  <c r="BQ3" i="24"/>
  <c r="BR9" i="53"/>
  <c r="BR10" i="53" s="1"/>
  <c r="BS9" i="53"/>
  <c r="BS10" i="53" s="1"/>
  <c r="AQ3" i="29"/>
  <c r="AH3" i="29"/>
  <c r="AR3" i="29"/>
  <c r="BJ3" i="29"/>
  <c r="AS3" i="29"/>
  <c r="BT3" i="29"/>
  <c r="BV3" i="51"/>
  <c r="AI3" i="29"/>
  <c r="BD3" i="29"/>
  <c r="BC3" i="51"/>
  <c r="BU3" i="51"/>
  <c r="AO3" i="51"/>
  <c r="AZ3" i="51"/>
  <c r="AD3" i="51"/>
  <c r="BK3" i="29"/>
  <c r="AE3" i="29"/>
  <c r="BB3" i="29"/>
  <c r="BQ3" i="29"/>
  <c r="AK3" i="29"/>
  <c r="AN3" i="29"/>
  <c r="AF3" i="29"/>
  <c r="AV3" i="38"/>
  <c r="BK3" i="38"/>
  <c r="AE3" i="38"/>
  <c r="AW3" i="38"/>
  <c r="BR3" i="38"/>
  <c r="AH3" i="38"/>
  <c r="BV3" i="38"/>
  <c r="BP3" i="46"/>
  <c r="AU3" i="47"/>
  <c r="AN3" i="48"/>
  <c r="BD3" i="49"/>
  <c r="BS3" i="49"/>
  <c r="AM3" i="49"/>
  <c r="BJ3" i="49"/>
  <c r="AD3" i="49"/>
  <c r="AS3" i="49"/>
  <c r="BM3" i="49"/>
  <c r="AO3" i="49"/>
  <c r="L62" i="50"/>
  <c r="AY3" i="51"/>
  <c r="BQ3" i="51"/>
  <c r="AK3" i="51"/>
  <c r="BT3" i="51"/>
  <c r="AR3" i="51"/>
  <c r="BR3" i="51"/>
  <c r="AT3" i="51"/>
  <c r="C19" i="52"/>
  <c r="AL3" i="51"/>
  <c r="H11" i="39"/>
  <c r="L54" i="54" s="1"/>
  <c r="AZ3" i="29"/>
  <c r="AJ3" i="29"/>
  <c r="AB3" i="29"/>
  <c r="AA3" i="51"/>
  <c r="E45" i="52" s="1"/>
  <c r="BH3" i="51"/>
  <c r="BO3" i="29"/>
  <c r="BU3" i="29"/>
  <c r="AV3" i="29"/>
  <c r="BG3" i="29"/>
  <c r="AX3" i="29"/>
  <c r="AG3" i="29"/>
  <c r="BL3" i="29"/>
  <c r="AU3" i="51"/>
  <c r="BM3" i="51"/>
  <c r="AG3" i="51"/>
  <c r="BL3" i="51"/>
  <c r="AJ3" i="51"/>
  <c r="BJ3" i="51"/>
  <c r="BF3" i="46"/>
  <c r="BC3" i="29"/>
  <c r="AT3" i="29"/>
  <c r="BI3" i="29"/>
  <c r="AC3" i="29"/>
  <c r="AN3" i="38"/>
  <c r="BC3" i="38"/>
  <c r="BU3" i="38"/>
  <c r="AO3" i="38"/>
  <c r="AL3" i="38"/>
  <c r="AP3" i="38"/>
  <c r="AJ3" i="46"/>
  <c r="BL3" i="47"/>
  <c r="AM3" i="47"/>
  <c r="BC3" i="48"/>
  <c r="BV3" i="48"/>
  <c r="AV3" i="49"/>
  <c r="BK3" i="49"/>
  <c r="AE3" i="49"/>
  <c r="BB3" i="49"/>
  <c r="AG3" i="49"/>
  <c r="AQ3" i="51"/>
  <c r="BI3" i="51"/>
  <c r="AC3" i="51"/>
  <c r="BD3" i="51"/>
  <c r="AB3" i="51"/>
  <c r="AX3" i="51"/>
  <c r="BS3" i="51"/>
  <c r="AP3" i="46"/>
  <c r="BJ3" i="38"/>
  <c r="AW3" i="46"/>
  <c r="AT3" i="38"/>
  <c r="BN3" i="29"/>
  <c r="AW3" i="29"/>
  <c r="AM3" i="29"/>
  <c r="AD3" i="29"/>
  <c r="BG3" i="51"/>
  <c r="AS3" i="51"/>
  <c r="BF3" i="29"/>
  <c r="AO3" i="29"/>
  <c r="AA3" i="29"/>
  <c r="E19" i="52" s="1"/>
  <c r="BM3" i="29"/>
  <c r="AP3" i="28"/>
  <c r="BL3" i="46"/>
  <c r="AH3" i="51"/>
  <c r="BA3" i="46"/>
  <c r="BS3" i="29"/>
  <c r="AK3" i="46"/>
  <c r="AY3" i="29"/>
  <c r="BV3" i="29"/>
  <c r="AP3" i="29"/>
  <c r="BP3" i="38"/>
  <c r="AJ3" i="38"/>
  <c r="AY3" i="38"/>
  <c r="BQ3" i="38"/>
  <c r="AK3" i="38"/>
  <c r="AF3" i="46"/>
  <c r="AL3" i="46"/>
  <c r="BH3" i="47"/>
  <c r="BM3" i="47"/>
  <c r="AY3" i="48"/>
  <c r="BF3" i="48"/>
  <c r="AR3" i="49"/>
  <c r="BG3" i="49"/>
  <c r="AA3" i="49"/>
  <c r="E41" i="52" s="1"/>
  <c r="AX3" i="49"/>
  <c r="BQ3" i="49"/>
  <c r="AM3" i="51"/>
  <c r="BE3" i="51"/>
  <c r="AV3" i="51"/>
  <c r="C39" i="52"/>
  <c r="AD3" i="47"/>
  <c r="BN3" i="51"/>
  <c r="C23" i="52"/>
  <c r="C45" i="52"/>
  <c r="AH3" i="46"/>
  <c r="AW3" i="21"/>
  <c r="AS3" i="21"/>
  <c r="BH3" i="21"/>
  <c r="AM3" i="21"/>
  <c r="BO3" i="21"/>
  <c r="AZ3" i="24"/>
  <c r="AI3" i="24"/>
  <c r="AH3" i="24"/>
  <c r="BA3" i="24"/>
  <c r="AE3" i="28"/>
  <c r="H9" i="47"/>
  <c r="S52" i="54" s="1"/>
  <c r="BH3" i="48"/>
  <c r="AB3" i="48"/>
  <c r="AQ3" i="48"/>
  <c r="BI3" i="48"/>
  <c r="AC3" i="48"/>
  <c r="BB3" i="48"/>
  <c r="AL3" i="48"/>
  <c r="BN3" i="48"/>
  <c r="H9" i="51"/>
  <c r="X52" i="54" s="1"/>
  <c r="C13" i="52"/>
  <c r="BK3" i="21"/>
  <c r="BG3" i="21"/>
  <c r="BJ3" i="21"/>
  <c r="H9" i="40"/>
  <c r="BL3" i="48"/>
  <c r="AF3" i="48"/>
  <c r="AU3" i="48"/>
  <c r="BM3" i="48"/>
  <c r="AG3" i="48"/>
  <c r="AD3" i="48"/>
  <c r="AP3" i="48"/>
  <c r="BD3" i="21"/>
  <c r="AI3" i="21"/>
  <c r="AV3" i="24"/>
  <c r="AA3" i="24"/>
  <c r="E13" i="52" s="1"/>
  <c r="BO3" i="24"/>
  <c r="AO3" i="24"/>
  <c r="H9" i="24"/>
  <c r="H10" i="24" s="1"/>
  <c r="G53" i="54" s="1"/>
  <c r="BU3" i="28"/>
  <c r="AT3" i="28"/>
  <c r="BD3" i="48"/>
  <c r="BS3" i="48"/>
  <c r="AM3" i="48"/>
  <c r="BE3" i="48"/>
  <c r="AX3" i="48"/>
  <c r="BT3" i="24"/>
  <c r="AZ3" i="21"/>
  <c r="AZ3" i="48"/>
  <c r="BO3" i="48"/>
  <c r="AI3" i="48"/>
  <c r="BA3" i="48"/>
  <c r="AH3" i="48"/>
  <c r="AV3" i="21"/>
  <c r="AA3" i="21"/>
  <c r="E11" i="52" s="1"/>
  <c r="BR3" i="21"/>
  <c r="AJ3" i="24"/>
  <c r="BN3" i="24"/>
  <c r="AU3" i="24"/>
  <c r="AC3" i="24"/>
  <c r="BV3" i="21"/>
  <c r="BF3" i="21"/>
  <c r="L62" i="46"/>
  <c r="AV3" i="48"/>
  <c r="BK3" i="48"/>
  <c r="AE3" i="48"/>
  <c r="AW3" i="48"/>
  <c r="BR3" i="48"/>
  <c r="BJ3" i="45"/>
  <c r="AE3" i="21"/>
  <c r="H9" i="28"/>
  <c r="H11" i="28" s="1"/>
  <c r="H54" i="54" s="1"/>
  <c r="AB3" i="21"/>
  <c r="BE3" i="21"/>
  <c r="AF3" i="24"/>
  <c r="BF3" i="24"/>
  <c r="BU3" i="24"/>
  <c r="BT3" i="28"/>
  <c r="AR3" i="48"/>
  <c r="BG3" i="48"/>
  <c r="AA3" i="48"/>
  <c r="E39" i="52" s="1"/>
  <c r="AS3" i="48"/>
  <c r="AH3" i="28"/>
  <c r="BB3" i="28"/>
  <c r="BH3" i="46"/>
  <c r="AS3" i="46"/>
  <c r="BD3" i="28"/>
  <c r="AM3" i="46"/>
  <c r="BO3" i="47"/>
  <c r="BA3" i="47"/>
  <c r="AR3" i="21"/>
  <c r="BC3" i="21"/>
  <c r="BU3" i="21"/>
  <c r="AO3" i="21"/>
  <c r="BB3" i="21"/>
  <c r="BG3" i="28"/>
  <c r="AL3" i="28"/>
  <c r="AX3" i="21"/>
  <c r="AO3" i="28"/>
  <c r="AH3" i="21"/>
  <c r="AZ3" i="46"/>
  <c r="BO3" i="46"/>
  <c r="AI3" i="46"/>
  <c r="BR3" i="46"/>
  <c r="AV3" i="47"/>
  <c r="BK3" i="47"/>
  <c r="AE3" i="47"/>
  <c r="AW3" i="47"/>
  <c r="BR3" i="47"/>
  <c r="AH3" i="47"/>
  <c r="BT3" i="46"/>
  <c r="BS3" i="28"/>
  <c r="BV3" i="47"/>
  <c r="AJ3" i="28"/>
  <c r="AN3" i="28"/>
  <c r="AQ3" i="46"/>
  <c r="AW3" i="28"/>
  <c r="AS3" i="28"/>
  <c r="BD3" i="46"/>
  <c r="AZ3" i="47"/>
  <c r="AI3" i="47"/>
  <c r="AX3" i="47"/>
  <c r="AC3" i="46"/>
  <c r="AN3" i="21"/>
  <c r="AY3" i="21"/>
  <c r="BQ3" i="21"/>
  <c r="AK3" i="21"/>
  <c r="AL3" i="21"/>
  <c r="AU3" i="28"/>
  <c r="AG3" i="28"/>
  <c r="BN3" i="21"/>
  <c r="AD3" i="21"/>
  <c r="AV3" i="28"/>
  <c r="AV3" i="46"/>
  <c r="BK3" i="46"/>
  <c r="AE3" i="46"/>
  <c r="BJ3" i="46"/>
  <c r="AR3" i="47"/>
  <c r="BG3" i="47"/>
  <c r="AA3" i="47"/>
  <c r="E37" i="52" s="1"/>
  <c r="AS3" i="47"/>
  <c r="BB3" i="47"/>
  <c r="BF3" i="47"/>
  <c r="C11" i="52"/>
  <c r="AA3" i="28"/>
  <c r="E17" i="52" s="1"/>
  <c r="AZ3" i="28"/>
  <c r="BS3" i="46"/>
  <c r="C37" i="52"/>
  <c r="BP3" i="21"/>
  <c r="AJ3" i="21"/>
  <c r="AU3" i="21"/>
  <c r="BM3" i="21"/>
  <c r="AG3" i="21"/>
  <c r="AQ3" i="28"/>
  <c r="AB3" i="28"/>
  <c r="AT3" i="21"/>
  <c r="BV3" i="28"/>
  <c r="AR3" i="46"/>
  <c r="BG3" i="46"/>
  <c r="AA3" i="46"/>
  <c r="E35" i="52" s="1"/>
  <c r="BB3" i="46"/>
  <c r="AN3" i="47"/>
  <c r="BC3" i="47"/>
  <c r="BU3" i="47"/>
  <c r="AO3" i="47"/>
  <c r="AL3" i="47"/>
  <c r="H10" i="49"/>
  <c r="U53" i="54" s="1"/>
  <c r="W53" i="54" s="1"/>
  <c r="BV3" i="46"/>
  <c r="BT3" i="21"/>
  <c r="BQ3" i="46"/>
  <c r="BR3" i="28"/>
  <c r="BF3" i="28"/>
  <c r="AC3" i="28"/>
  <c r="BO3" i="28"/>
  <c r="AB3" i="46"/>
  <c r="AG3" i="46"/>
  <c r="AX3" i="46"/>
  <c r="BN3" i="46"/>
  <c r="BK3" i="28"/>
  <c r="BQ3" i="28"/>
  <c r="C35" i="52"/>
  <c r="BL3" i="21"/>
  <c r="AF3" i="21"/>
  <c r="AQ3" i="21"/>
  <c r="BI3" i="21"/>
  <c r="AI3" i="28"/>
  <c r="BP3" i="28"/>
  <c r="H9" i="38"/>
  <c r="H10" i="38" s="1"/>
  <c r="K53" i="54" s="1"/>
  <c r="AN3" i="46"/>
  <c r="BC3" i="46"/>
  <c r="AT3" i="46"/>
  <c r="BP3" i="47"/>
  <c r="AJ3" i="47"/>
  <c r="AY3" i="47"/>
  <c r="BQ3" i="47"/>
  <c r="AK3" i="47"/>
  <c r="BJ3" i="47"/>
  <c r="BM3" i="46"/>
  <c r="BE3" i="46"/>
  <c r="BI3" i="46"/>
  <c r="H10" i="37"/>
  <c r="J53" i="54" s="1"/>
  <c r="BH3" i="24"/>
  <c r="AB3" i="24"/>
  <c r="AT3" i="24"/>
  <c r="AM3" i="24"/>
  <c r="AW3" i="24"/>
  <c r="BC3" i="28"/>
  <c r="BM3" i="28"/>
  <c r="AK3" i="28"/>
  <c r="BE3" i="28"/>
  <c r="BI3" i="28"/>
  <c r="H7" i="24"/>
  <c r="I7" i="24" s="1"/>
  <c r="H7" i="49"/>
  <c r="F41" i="52" s="1"/>
  <c r="H41" i="52" s="1"/>
  <c r="U52" i="54"/>
  <c r="J52" i="54"/>
  <c r="H9" i="46"/>
  <c r="R52" i="54" s="1"/>
  <c r="H10" i="48"/>
  <c r="T53" i="54" s="1"/>
  <c r="V52" i="54"/>
  <c r="H11" i="50"/>
  <c r="V54" i="54" s="1"/>
  <c r="W54" i="54" s="1"/>
  <c r="BD3" i="24"/>
  <c r="BS3" i="24"/>
  <c r="BV3" i="24"/>
  <c r="AP3" i="24"/>
  <c r="AE3" i="24"/>
  <c r="AS3" i="24"/>
  <c r="AY3" i="28"/>
  <c r="BH3" i="28"/>
  <c r="AD3" i="28"/>
  <c r="AX3" i="28"/>
  <c r="BA3" i="28"/>
  <c r="H10" i="39"/>
  <c r="L53" i="54" s="1"/>
  <c r="T52" i="54"/>
  <c r="H9" i="16"/>
  <c r="H9" i="45"/>
  <c r="AR3" i="24"/>
  <c r="AY3" i="24"/>
  <c r="BJ3" i="24"/>
  <c r="AD3" i="24"/>
  <c r="BM3" i="24"/>
  <c r="AM3" i="28"/>
  <c r="AR3" i="28"/>
  <c r="H9" i="29"/>
  <c r="BN3" i="28"/>
  <c r="AF3" i="28"/>
  <c r="BL3" i="28"/>
  <c r="H7" i="47"/>
  <c r="F37" i="52" s="1"/>
  <c r="F21" i="52"/>
  <c r="H21" i="52" s="1"/>
  <c r="I7" i="37"/>
  <c r="F9" i="52"/>
  <c r="H9" i="52" s="1"/>
  <c r="I7" i="16"/>
  <c r="H9" i="21"/>
  <c r="F52" i="54" s="1"/>
  <c r="H7" i="51"/>
  <c r="G46" i="52"/>
  <c r="H7" i="45"/>
  <c r="G34" i="52"/>
  <c r="H7" i="39"/>
  <c r="G26" i="52"/>
  <c r="H7" i="21"/>
  <c r="G12" i="52"/>
  <c r="M62" i="53"/>
  <c r="M62" i="51"/>
  <c r="L62" i="51"/>
  <c r="M62" i="49"/>
  <c r="L62" i="49"/>
  <c r="M62" i="48"/>
  <c r="L62" i="48"/>
  <c r="M62" i="47"/>
  <c r="L62" i="47"/>
  <c r="M62" i="45"/>
  <c r="L62" i="45"/>
  <c r="M62" i="40"/>
  <c r="M62" i="39"/>
  <c r="L62" i="39"/>
  <c r="M62" i="38"/>
  <c r="L62" i="38"/>
  <c r="M62" i="37"/>
  <c r="H13" i="37" s="1"/>
  <c r="L62" i="37"/>
  <c r="L62" i="29"/>
  <c r="M62" i="29"/>
  <c r="L62" i="28"/>
  <c r="M62" i="28"/>
  <c r="M62" i="24"/>
  <c r="L62" i="24"/>
  <c r="M62" i="21"/>
  <c r="L62" i="21"/>
  <c r="M62" i="16"/>
  <c r="H13" i="16" s="1"/>
  <c r="L62" i="16"/>
  <c r="H23" i="52" l="1"/>
  <c r="H12" i="40"/>
  <c r="H27" i="52"/>
  <c r="F39" i="52"/>
  <c r="H39" i="52" s="1"/>
  <c r="BT9" i="53"/>
  <c r="BT10" i="53" s="1"/>
  <c r="H7" i="53" s="1"/>
  <c r="H29" i="52"/>
  <c r="L61" i="53"/>
  <c r="F17" i="52"/>
  <c r="H17" i="52" s="1"/>
  <c r="H13" i="50"/>
  <c r="H13" i="28"/>
  <c r="I7" i="50"/>
  <c r="I7" i="29"/>
  <c r="L60" i="53"/>
  <c r="I7" i="38"/>
  <c r="I7" i="46"/>
  <c r="H13" i="38"/>
  <c r="H13" i="47"/>
  <c r="H37" i="52"/>
  <c r="H10" i="40"/>
  <c r="N54" i="54" s="1"/>
  <c r="P54" i="54" s="1"/>
  <c r="M53" i="54"/>
  <c r="H13" i="29"/>
  <c r="H10" i="51"/>
  <c r="X53" i="54" s="1"/>
  <c r="K52" i="54"/>
  <c r="M52" i="54" s="1"/>
  <c r="N52" i="54"/>
  <c r="P52" i="54" s="1"/>
  <c r="H19" i="52"/>
  <c r="I7" i="47"/>
  <c r="H11" i="51"/>
  <c r="X54" i="54" s="1"/>
  <c r="H11" i="24"/>
  <c r="G54" i="54" s="1"/>
  <c r="H11" i="47"/>
  <c r="S54" i="54" s="1"/>
  <c r="H35" i="52"/>
  <c r="H52" i="54"/>
  <c r="Z52" i="54" s="1"/>
  <c r="H10" i="28"/>
  <c r="H53" i="54" s="1"/>
  <c r="H11" i="38"/>
  <c r="K54" i="54" s="1"/>
  <c r="M54" i="54" s="1"/>
  <c r="H13" i="48"/>
  <c r="H10" i="47"/>
  <c r="S53" i="54" s="1"/>
  <c r="G52" i="54"/>
  <c r="H13" i="46"/>
  <c r="F13" i="52"/>
  <c r="H13" i="52" s="1"/>
  <c r="AG2" i="53"/>
  <c r="AW2" i="53"/>
  <c r="AI2" i="53"/>
  <c r="BP2" i="53"/>
  <c r="BI2" i="53"/>
  <c r="AV2" i="53"/>
  <c r="AM2" i="53"/>
  <c r="AR2" i="53"/>
  <c r="BC2" i="53"/>
  <c r="BH2" i="53"/>
  <c r="BS2" i="53"/>
  <c r="AO2" i="53"/>
  <c r="AD2" i="53"/>
  <c r="BE2" i="53"/>
  <c r="BK2" i="53"/>
  <c r="AT2" i="53"/>
  <c r="AF2" i="53"/>
  <c r="BJ2" i="53"/>
  <c r="AC2" i="53"/>
  <c r="AH2" i="53"/>
  <c r="BL2" i="53"/>
  <c r="AN2" i="53"/>
  <c r="AY2" i="53"/>
  <c r="BU3" i="53"/>
  <c r="AS2" i="53"/>
  <c r="AX2" i="53"/>
  <c r="BQ2" i="53"/>
  <c r="BD2" i="53"/>
  <c r="BR2" i="53"/>
  <c r="AQ2" i="53"/>
  <c r="BU2" i="53"/>
  <c r="BN2" i="53"/>
  <c r="AP2" i="53"/>
  <c r="BT2" i="53"/>
  <c r="AZ2" i="53"/>
  <c r="BG2" i="53"/>
  <c r="AK2" i="53"/>
  <c r="AE2" i="53"/>
  <c r="BF2" i="53"/>
  <c r="BB2" i="53"/>
  <c r="AL2" i="53"/>
  <c r="AB2" i="53"/>
  <c r="BA2" i="53"/>
  <c r="AU2" i="53"/>
  <c r="BV2" i="53"/>
  <c r="BO2" i="53"/>
  <c r="AJ2" i="53"/>
  <c r="W52" i="54"/>
  <c r="H11" i="45"/>
  <c r="Q54" i="54" s="1"/>
  <c r="Q52" i="54"/>
  <c r="H10" i="45"/>
  <c r="Q53" i="54" s="1"/>
  <c r="H13" i="24"/>
  <c r="I7" i="49"/>
  <c r="E52" i="54"/>
  <c r="H10" i="16"/>
  <c r="E53" i="54" s="1"/>
  <c r="H11" i="16"/>
  <c r="E54" i="54" s="1"/>
  <c r="Z54" i="54" s="1"/>
  <c r="H11" i="46"/>
  <c r="R54" i="54" s="1"/>
  <c r="H10" i="46"/>
  <c r="R53" i="54" s="1"/>
  <c r="H13" i="45"/>
  <c r="H11" i="29"/>
  <c r="I54" i="54" s="1"/>
  <c r="I52" i="54"/>
  <c r="H10" i="29"/>
  <c r="I53" i="54" s="1"/>
  <c r="H13" i="49"/>
  <c r="H13" i="39"/>
  <c r="H11" i="21"/>
  <c r="F54" i="54" s="1"/>
  <c r="H10" i="21"/>
  <c r="F53" i="54" s="1"/>
  <c r="H13" i="21"/>
  <c r="H13" i="51"/>
  <c r="F45" i="52"/>
  <c r="H45" i="52" s="1"/>
  <c r="I7" i="51"/>
  <c r="F33" i="52"/>
  <c r="H33" i="52" s="1"/>
  <c r="I7" i="45"/>
  <c r="F25" i="52"/>
  <c r="H25" i="52" s="1"/>
  <c r="I7" i="39"/>
  <c r="F11" i="52"/>
  <c r="H11" i="52" s="1"/>
  <c r="I7" i="21"/>
  <c r="Y54" i="54" l="1"/>
  <c r="Z53" i="54"/>
  <c r="Y52" i="54"/>
  <c r="Y53" i="54"/>
  <c r="L62" i="53"/>
  <c r="AK3" i="53"/>
  <c r="I7" i="53"/>
  <c r="AV3" i="53"/>
  <c r="AN3" i="53"/>
  <c r="AA3" i="53"/>
  <c r="H13" i="53" s="1"/>
  <c r="AI3" i="53"/>
  <c r="BB3" i="53"/>
  <c r="AD3" i="53"/>
  <c r="BG3" i="53"/>
  <c r="AO3" i="53"/>
  <c r="BP3" i="53"/>
  <c r="BM3" i="53"/>
  <c r="AQ3" i="53"/>
  <c r="BA3" i="53"/>
  <c r="BC3" i="53"/>
  <c r="AG3" i="53"/>
  <c r="AL3" i="53"/>
  <c r="BI3" i="53"/>
  <c r="BF3" i="53"/>
  <c r="AC3" i="53"/>
  <c r="BL3" i="53"/>
  <c r="AU3" i="53"/>
  <c r="BO3" i="53"/>
  <c r="AX3" i="53"/>
  <c r="AZ3" i="53"/>
  <c r="AP3" i="53"/>
  <c r="AF3" i="53"/>
  <c r="BK3" i="53"/>
  <c r="BN3" i="53"/>
  <c r="AB3" i="53"/>
  <c r="AW3" i="53"/>
  <c r="AY3" i="53"/>
  <c r="AM3" i="53"/>
  <c r="BS3" i="53"/>
  <c r="AT3" i="53"/>
  <c r="BV3" i="53"/>
  <c r="AH3" i="53"/>
  <c r="BQ3" i="53"/>
  <c r="AS3" i="53"/>
  <c r="BR3" i="53"/>
  <c r="AR3" i="53"/>
  <c r="AE3" i="53"/>
  <c r="BE3" i="53"/>
  <c r="AJ3" i="53"/>
  <c r="BD3" i="53"/>
  <c r="BH3" i="53"/>
  <c r="BT3" i="53"/>
  <c r="BJ3" i="53"/>
  <c r="R12" i="13"/>
  <c r="R11" i="13"/>
  <c r="R10" i="13"/>
  <c r="R9" i="13"/>
  <c r="BT9" i="13"/>
  <c r="BS9" i="13"/>
  <c r="BR9" i="13"/>
  <c r="BQ9" i="13"/>
  <c r="BP9" i="13"/>
  <c r="BO9" i="13"/>
  <c r="BN9" i="13"/>
  <c r="BM9" i="13"/>
  <c r="BL9" i="13"/>
  <c r="BK9" i="13"/>
  <c r="BJ9" i="13"/>
  <c r="BI9" i="13"/>
  <c r="BH9" i="13"/>
  <c r="BG9" i="13"/>
  <c r="BF9" i="13"/>
  <c r="BE9" i="13"/>
  <c r="BD9" i="13"/>
  <c r="BC9" i="13"/>
  <c r="BB9" i="13"/>
  <c r="BA9" i="13"/>
  <c r="AZ9" i="13"/>
  <c r="AY9" i="13"/>
  <c r="AX9" i="13"/>
  <c r="AW9" i="13"/>
  <c r="AV9" i="13"/>
  <c r="AU9" i="13"/>
  <c r="AT9" i="13"/>
  <c r="AS9" i="13"/>
  <c r="AR9" i="13"/>
  <c r="AQ9" i="13"/>
  <c r="AP9" i="13"/>
  <c r="AO9" i="13"/>
  <c r="AN9" i="13"/>
  <c r="AM9" i="13"/>
  <c r="AL9" i="13"/>
  <c r="AK9" i="13"/>
  <c r="AJ9" i="13"/>
  <c r="AI9" i="13"/>
  <c r="AH9" i="13"/>
  <c r="AG9" i="13"/>
  <c r="AF9" i="13"/>
  <c r="AE9" i="13"/>
  <c r="AD9" i="13"/>
  <c r="AC9" i="13"/>
  <c r="AB9" i="13"/>
  <c r="AA9" i="13"/>
  <c r="BT8" i="13"/>
  <c r="BS8" i="13"/>
  <c r="BR8" i="13"/>
  <c r="BQ8" i="13"/>
  <c r="BP8" i="13"/>
  <c r="BO8" i="13"/>
  <c r="BN8" i="13"/>
  <c r="BM8" i="13"/>
  <c r="BL8" i="13"/>
  <c r="BK8" i="13"/>
  <c r="BJ8" i="13"/>
  <c r="BI8" i="13"/>
  <c r="BH8" i="13"/>
  <c r="BG8" i="13"/>
  <c r="BF8" i="13"/>
  <c r="BE8" i="13"/>
  <c r="BD8" i="13"/>
  <c r="BC8" i="13"/>
  <c r="BB8" i="13"/>
  <c r="BA8" i="13"/>
  <c r="AZ8" i="13"/>
  <c r="AY8" i="13"/>
  <c r="AX8" i="13"/>
  <c r="AW8" i="13"/>
  <c r="AV8" i="13"/>
  <c r="AU8" i="13"/>
  <c r="AT8" i="13"/>
  <c r="AS8" i="13"/>
  <c r="AR8" i="13"/>
  <c r="AQ8" i="13"/>
  <c r="AP8" i="13"/>
  <c r="AO8" i="13"/>
  <c r="AN8" i="13"/>
  <c r="AM8" i="13"/>
  <c r="AL8" i="13"/>
  <c r="AK8" i="13"/>
  <c r="AJ8" i="13"/>
  <c r="AI8" i="13"/>
  <c r="AH8" i="13"/>
  <c r="AG8" i="13"/>
  <c r="AF8" i="13"/>
  <c r="AE8" i="13"/>
  <c r="AD8" i="13"/>
  <c r="AC8" i="13"/>
  <c r="AB8" i="13"/>
  <c r="AA8" i="13"/>
  <c r="R8" i="13"/>
  <c r="B7" i="13" s="1"/>
  <c r="BV7" i="13"/>
  <c r="BU7" i="13"/>
  <c r="BT7" i="13"/>
  <c r="BS7" i="13"/>
  <c r="BR7" i="13"/>
  <c r="BQ7" i="13"/>
  <c r="BP7" i="13"/>
  <c r="BO7" i="13"/>
  <c r="BN7" i="13"/>
  <c r="BM7" i="13"/>
  <c r="BL7" i="13"/>
  <c r="BK7" i="13"/>
  <c r="BJ7" i="13"/>
  <c r="BI7" i="13"/>
  <c r="BH7" i="13"/>
  <c r="BG7" i="13"/>
  <c r="BF7" i="13"/>
  <c r="BE7" i="13"/>
  <c r="BD7" i="13"/>
  <c r="BC7" i="13"/>
  <c r="BB7" i="13"/>
  <c r="BA7" i="13"/>
  <c r="AZ7" i="13"/>
  <c r="AY7" i="13"/>
  <c r="AX7" i="13"/>
  <c r="AW7" i="13"/>
  <c r="AV7" i="13"/>
  <c r="AU7" i="13"/>
  <c r="AT7" i="13"/>
  <c r="AS7" i="13"/>
  <c r="AR7" i="13"/>
  <c r="AQ7" i="13"/>
  <c r="AP7" i="13"/>
  <c r="AO7" i="13"/>
  <c r="AN7" i="13"/>
  <c r="AM7" i="13"/>
  <c r="AL7" i="13"/>
  <c r="AK7" i="13"/>
  <c r="AJ7" i="13"/>
  <c r="AI7" i="13"/>
  <c r="AH7" i="13"/>
  <c r="AG7" i="13"/>
  <c r="AF7" i="13"/>
  <c r="AE7" i="13"/>
  <c r="AD7" i="13"/>
  <c r="AC7" i="13"/>
  <c r="AB7" i="13"/>
  <c r="AA7" i="13"/>
  <c r="R7" i="13"/>
  <c r="BV10" i="13" s="1"/>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R6" i="13"/>
  <c r="B10" i="13" s="1"/>
  <c r="R5" i="13"/>
  <c r="B13" i="13" s="1"/>
  <c r="BV4" i="13"/>
  <c r="BU4" i="13"/>
  <c r="BT4" i="13"/>
  <c r="BS4" i="13"/>
  <c r="BR4" i="13"/>
  <c r="BQ4" i="13"/>
  <c r="BP4" i="13"/>
  <c r="BO4" i="13"/>
  <c r="BN4" i="13"/>
  <c r="BM4" i="13"/>
  <c r="BL4" i="13"/>
  <c r="BK4" i="13"/>
  <c r="BJ4" i="13"/>
  <c r="BI4" i="13"/>
  <c r="BH4" i="13"/>
  <c r="BG4" i="13"/>
  <c r="BF4" i="13"/>
  <c r="BE4" i="13"/>
  <c r="BD4" i="13"/>
  <c r="BC4" i="13"/>
  <c r="BB4" i="13"/>
  <c r="BA4" i="13"/>
  <c r="AZ4" i="13"/>
  <c r="AY4" i="13"/>
  <c r="AX4" i="13"/>
  <c r="AW4" i="13"/>
  <c r="AV4" i="13"/>
  <c r="AU4" i="13"/>
  <c r="AT4" i="13"/>
  <c r="AS4" i="13"/>
  <c r="AR4" i="13"/>
  <c r="AQ4" i="13"/>
  <c r="AP4" i="13"/>
  <c r="AO4" i="13"/>
  <c r="AN4" i="13"/>
  <c r="AM4" i="13"/>
  <c r="AL4" i="13"/>
  <c r="AK4" i="13"/>
  <c r="AJ4" i="13"/>
  <c r="AI4" i="13"/>
  <c r="AH4" i="13"/>
  <c r="AG4" i="13"/>
  <c r="AF4" i="13"/>
  <c r="AE4" i="13"/>
  <c r="AD4" i="13"/>
  <c r="AC4" i="13"/>
  <c r="R4" i="13"/>
  <c r="M3" i="13" s="1"/>
  <c r="M35" i="13" s="1"/>
  <c r="M60" i="13" s="1"/>
  <c r="R3" i="13"/>
  <c r="L3" i="13" s="1"/>
  <c r="L35" i="13" s="1"/>
  <c r="BV2" i="13"/>
  <c r="BU2" i="13"/>
  <c r="BT2" i="13"/>
  <c r="BS2" i="13"/>
  <c r="BO2" i="13"/>
  <c r="BN2" i="13"/>
  <c r="BL2" i="13"/>
  <c r="BK2" i="13"/>
  <c r="BH2" i="13"/>
  <c r="BG2" i="13"/>
  <c r="BE2" i="13"/>
  <c r="BD2" i="13"/>
  <c r="AZ2" i="13"/>
  <c r="AY2" i="13"/>
  <c r="AX2" i="13"/>
  <c r="AW2" i="13"/>
  <c r="AU2" i="13"/>
  <c r="AR2" i="13"/>
  <c r="AP2" i="13"/>
  <c r="AO2" i="13"/>
  <c r="AN2" i="13"/>
  <c r="AM2" i="13"/>
  <c r="AI2" i="13"/>
  <c r="AH2" i="13"/>
  <c r="AF2" i="13"/>
  <c r="AE2" i="13"/>
  <c r="AB2" i="13"/>
  <c r="AA2" i="13"/>
  <c r="R2" i="13"/>
  <c r="BV1" i="13"/>
  <c r="BU1" i="13"/>
  <c r="BT1" i="13"/>
  <c r="BS1" i="13"/>
  <c r="BR1" i="13"/>
  <c r="BQ1" i="13"/>
  <c r="BP1" i="13"/>
  <c r="BO1" i="13"/>
  <c r="BN1" i="13"/>
  <c r="BM1" i="13"/>
  <c r="BL1" i="13"/>
  <c r="BK1" i="13"/>
  <c r="BJ1" i="13"/>
  <c r="BI1" i="13"/>
  <c r="BH1" i="13"/>
  <c r="BG1" i="13"/>
  <c r="BF1" i="13"/>
  <c r="BE1" i="13"/>
  <c r="BD1" i="13"/>
  <c r="BC1" i="13"/>
  <c r="BB1" i="13"/>
  <c r="BA1" i="13"/>
  <c r="AZ1" i="13"/>
  <c r="AY1" i="13"/>
  <c r="AX1" i="13"/>
  <c r="AW1" i="13"/>
  <c r="AV1" i="13"/>
  <c r="AU1" i="13"/>
  <c r="AT1" i="13"/>
  <c r="AS1" i="13"/>
  <c r="AR1" i="13"/>
  <c r="AQ1" i="13"/>
  <c r="AP1" i="13"/>
  <c r="AO1" i="13"/>
  <c r="AN1" i="13"/>
  <c r="AM1" i="13"/>
  <c r="AL1" i="13"/>
  <c r="AK1" i="13"/>
  <c r="AJ1" i="13"/>
  <c r="AI1" i="13"/>
  <c r="AH1" i="13"/>
  <c r="AG1" i="13"/>
  <c r="AF1" i="13"/>
  <c r="AE1" i="13"/>
  <c r="AD1" i="13"/>
  <c r="AC1" i="13"/>
  <c r="AB1" i="13"/>
  <c r="AA1" i="13"/>
  <c r="R12" i="12"/>
  <c r="R11" i="12"/>
  <c r="L6" i="12" s="1"/>
  <c r="R10" i="12"/>
  <c r="R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R8" i="12"/>
  <c r="B7" i="12" s="1"/>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R7" i="12"/>
  <c r="BV10" i="12" s="1"/>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R6" i="12"/>
  <c r="B10" i="12" s="1"/>
  <c r="R5" i="12"/>
  <c r="B13" i="12" s="1"/>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R4" i="12"/>
  <c r="M3" i="12" s="1"/>
  <c r="M35" i="12" s="1"/>
  <c r="R3" i="12"/>
  <c r="L3" i="12" s="1"/>
  <c r="L35" i="12" s="1"/>
  <c r="BV2" i="12"/>
  <c r="BU2" i="12"/>
  <c r="BO2" i="12"/>
  <c r="BM2" i="12"/>
  <c r="BL2" i="12"/>
  <c r="BH2" i="12"/>
  <c r="BG2" i="12"/>
  <c r="BD2" i="12"/>
  <c r="AY2" i="12"/>
  <c r="AX2" i="12"/>
  <c r="AW2" i="12"/>
  <c r="AV2" i="12"/>
  <c r="AP2" i="12"/>
  <c r="AN2" i="12"/>
  <c r="AJ2" i="12"/>
  <c r="AI2" i="12"/>
  <c r="AH2" i="12"/>
  <c r="AB2" i="12"/>
  <c r="R2" i="12"/>
  <c r="BV1" i="12"/>
  <c r="BU1" i="12"/>
  <c r="BT1" i="12"/>
  <c r="BS1" i="12"/>
  <c r="BR1" i="12"/>
  <c r="BQ1" i="12"/>
  <c r="BP1" i="12"/>
  <c r="BO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R12" i="11"/>
  <c r="R11" i="11"/>
  <c r="L6" i="11" s="1"/>
  <c r="R10" i="11"/>
  <c r="R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BT8" i="11"/>
  <c r="BS8" i="11"/>
  <c r="BR8" i="11"/>
  <c r="BQ8" i="11"/>
  <c r="BP8" i="11"/>
  <c r="BO8" i="11"/>
  <c r="BN8" i="11"/>
  <c r="BM8" i="11"/>
  <c r="BL8"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R8" i="11"/>
  <c r="B7" i="11" s="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K7" i="11"/>
  <c r="AJ7" i="11"/>
  <c r="AI7" i="11"/>
  <c r="AH7" i="11"/>
  <c r="AG7" i="11"/>
  <c r="AF7" i="11"/>
  <c r="AE7" i="11"/>
  <c r="AD7" i="11"/>
  <c r="AC7" i="11"/>
  <c r="AB7" i="11"/>
  <c r="AA7" i="11"/>
  <c r="R7" i="11"/>
  <c r="BV10" i="11" s="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R6" i="11"/>
  <c r="B10" i="11" s="1"/>
  <c r="R5" i="11"/>
  <c r="B13" i="11" s="1"/>
  <c r="BV4" i="11"/>
  <c r="BU4" i="11"/>
  <c r="BT4" i="11"/>
  <c r="BS4" i="11"/>
  <c r="BR4" i="11"/>
  <c r="BQ4" i="11"/>
  <c r="BP4" i="11"/>
  <c r="BO4" i="11"/>
  <c r="BN4" i="11"/>
  <c r="BM4" i="11"/>
  <c r="BL4" i="11"/>
  <c r="BK4" i="11"/>
  <c r="BJ4" i="11"/>
  <c r="BI4" i="11"/>
  <c r="BH4" i="11"/>
  <c r="BG4" i="11"/>
  <c r="BF4" i="11"/>
  <c r="BE4" i="11"/>
  <c r="BD4" i="11"/>
  <c r="BC4" i="11"/>
  <c r="BB4" i="11"/>
  <c r="BA4" i="11"/>
  <c r="AZ4" i="11"/>
  <c r="AY4" i="11"/>
  <c r="AX4" i="11"/>
  <c r="AW4" i="11"/>
  <c r="AV4" i="11"/>
  <c r="AU4" i="11"/>
  <c r="AT4" i="11"/>
  <c r="AS4" i="11"/>
  <c r="AR4" i="11"/>
  <c r="AQ4" i="11"/>
  <c r="AP4" i="11"/>
  <c r="AO4" i="11"/>
  <c r="AN4" i="11"/>
  <c r="AM4" i="11"/>
  <c r="AL4" i="11"/>
  <c r="AK4" i="11"/>
  <c r="AJ4" i="11"/>
  <c r="AI4" i="11"/>
  <c r="AH4" i="11"/>
  <c r="AG4" i="11"/>
  <c r="AF4" i="11"/>
  <c r="R4" i="11"/>
  <c r="M3" i="11" s="1"/>
  <c r="M35" i="11" s="1"/>
  <c r="R3" i="11"/>
  <c r="L3" i="11" s="1"/>
  <c r="L35" i="11" s="1"/>
  <c r="BN2" i="11"/>
  <c r="BV1" i="11"/>
  <c r="BU1" i="11"/>
  <c r="BT1" i="11"/>
  <c r="BS1" i="11"/>
  <c r="BR1" i="11"/>
  <c r="BQ1" i="11"/>
  <c r="BP1" i="11"/>
  <c r="BO1" i="11"/>
  <c r="BN1" i="11"/>
  <c r="BM1" i="11"/>
  <c r="BL1" i="11"/>
  <c r="BK1" i="11"/>
  <c r="BJ1" i="11"/>
  <c r="BI1" i="11"/>
  <c r="BH1" i="11"/>
  <c r="BG1" i="11"/>
  <c r="BF1" i="11"/>
  <c r="BE1" i="11"/>
  <c r="BD1" i="11"/>
  <c r="BC1" i="11"/>
  <c r="BB1" i="11"/>
  <c r="BA1" i="11"/>
  <c r="AZ1" i="11"/>
  <c r="AY1" i="11"/>
  <c r="AX1" i="11"/>
  <c r="AW1" i="11"/>
  <c r="AV1" i="11"/>
  <c r="AU1" i="11"/>
  <c r="AT1" i="11"/>
  <c r="AS1" i="11"/>
  <c r="AR1" i="11"/>
  <c r="AQ1" i="11"/>
  <c r="AP1" i="11"/>
  <c r="AO1" i="11"/>
  <c r="AN1" i="11"/>
  <c r="AM1" i="11"/>
  <c r="AL1" i="11"/>
  <c r="AK1" i="11"/>
  <c r="AJ1" i="11"/>
  <c r="AI1" i="11"/>
  <c r="AH1" i="11"/>
  <c r="AG1" i="11"/>
  <c r="AF1" i="11"/>
  <c r="AE1" i="11"/>
  <c r="AD1" i="11"/>
  <c r="AC1" i="11"/>
  <c r="AB1" i="11"/>
  <c r="AA1" i="11"/>
  <c r="AC4" i="11" l="1"/>
  <c r="AO2" i="11"/>
  <c r="AA2" i="12"/>
  <c r="AB3" i="12" s="1"/>
  <c r="AO2" i="12"/>
  <c r="AZ2" i="12"/>
  <c r="BN2" i="12"/>
  <c r="AG2" i="13"/>
  <c r="AQ2" i="13"/>
  <c r="BC2" i="13"/>
  <c r="BM2" i="13"/>
  <c r="AN2" i="11"/>
  <c r="BC2" i="11"/>
  <c r="AF2" i="12"/>
  <c r="AQ2" i="12"/>
  <c r="BE2" i="12"/>
  <c r="BP2" i="12"/>
  <c r="AA2" i="11"/>
  <c r="C3" i="52" s="1"/>
  <c r="AY2" i="11"/>
  <c r="BM2" i="11"/>
  <c r="AG2" i="12"/>
  <c r="AR2" i="12"/>
  <c r="BF2" i="12"/>
  <c r="BT2" i="12"/>
  <c r="AJ2" i="13"/>
  <c r="AV2" i="13"/>
  <c r="BF2" i="13"/>
  <c r="BP2" i="13"/>
  <c r="AP2" i="11"/>
  <c r="BO2" i="11"/>
  <c r="AF2" i="11"/>
  <c r="AE4" i="11"/>
  <c r="BT2" i="11"/>
  <c r="AE2" i="11"/>
  <c r="AQ2" i="11"/>
  <c r="BS2" i="11"/>
  <c r="AG2" i="11"/>
  <c r="AU2" i="11"/>
  <c r="AH2" i="11"/>
  <c r="AV2" i="11"/>
  <c r="BG2" i="11"/>
  <c r="BU2" i="11"/>
  <c r="BD2" i="11"/>
  <c r="AD4" i="11"/>
  <c r="BE2" i="11"/>
  <c r="BF2" i="11"/>
  <c r="AI2" i="11"/>
  <c r="AW2" i="11"/>
  <c r="BK2" i="11"/>
  <c r="BV2" i="11"/>
  <c r="AM2" i="11"/>
  <c r="AX2" i="11"/>
  <c r="BL2" i="11"/>
  <c r="AJ2" i="11"/>
  <c r="AR2" i="11"/>
  <c r="AZ2" i="11"/>
  <c r="BH2" i="11"/>
  <c r="BP2" i="11"/>
  <c r="AC2" i="12"/>
  <c r="AK2" i="12"/>
  <c r="AS2" i="12"/>
  <c r="BA2" i="12"/>
  <c r="BI2" i="12"/>
  <c r="BQ2" i="12"/>
  <c r="AC2" i="13"/>
  <c r="AK2" i="13"/>
  <c r="AS2" i="13"/>
  <c r="BA2" i="13"/>
  <c r="BI2" i="13"/>
  <c r="BQ2" i="13"/>
  <c r="AA4" i="13"/>
  <c r="AB2" i="11"/>
  <c r="AC2" i="11"/>
  <c r="AK2" i="11"/>
  <c r="AS2" i="11"/>
  <c r="BA2" i="11"/>
  <c r="BI2" i="11"/>
  <c r="BQ2" i="11"/>
  <c r="AA4" i="11"/>
  <c r="AD2" i="12"/>
  <c r="AL2" i="12"/>
  <c r="AT2" i="12"/>
  <c r="BB2" i="12"/>
  <c r="BJ2" i="12"/>
  <c r="BR2" i="12"/>
  <c r="AA4" i="12"/>
  <c r="AD2" i="13"/>
  <c r="AL2" i="13"/>
  <c r="AT2" i="13"/>
  <c r="BB2" i="13"/>
  <c r="BJ2" i="13"/>
  <c r="BR2" i="13"/>
  <c r="AB4" i="13"/>
  <c r="AD2" i="11"/>
  <c r="AL2" i="11"/>
  <c r="AT2" i="11"/>
  <c r="BB2" i="11"/>
  <c r="BJ2" i="11"/>
  <c r="BR2" i="11"/>
  <c r="AB4" i="11"/>
  <c r="AE2" i="12"/>
  <c r="AM2" i="12"/>
  <c r="AU2" i="12"/>
  <c r="BC2" i="12"/>
  <c r="BK2" i="12"/>
  <c r="BS2" i="12"/>
  <c r="AB4" i="12"/>
  <c r="H8" i="12"/>
  <c r="G6" i="52" s="1"/>
  <c r="H8" i="13"/>
  <c r="H8" i="11"/>
  <c r="BS3" i="13"/>
  <c r="C7" i="52"/>
  <c r="BO10" i="12"/>
  <c r="BE10" i="13"/>
  <c r="AA10" i="11"/>
  <c r="AE10" i="11"/>
  <c r="AI10" i="11"/>
  <c r="AM10" i="11"/>
  <c r="AQ10" i="11"/>
  <c r="AU10" i="11"/>
  <c r="AY10" i="11"/>
  <c r="BC10" i="11"/>
  <c r="BG10" i="11"/>
  <c r="BK10" i="11"/>
  <c r="BO10" i="11"/>
  <c r="BS10" i="11"/>
  <c r="AB10" i="12"/>
  <c r="AF10" i="12"/>
  <c r="AJ10" i="12"/>
  <c r="AN10" i="12"/>
  <c r="AR10" i="12"/>
  <c r="AV10" i="12"/>
  <c r="AZ10" i="12"/>
  <c r="BD10" i="12"/>
  <c r="BH10" i="12"/>
  <c r="BL10" i="12"/>
  <c r="BP10" i="12"/>
  <c r="BT10" i="12"/>
  <c r="BD3" i="13"/>
  <c r="AA10" i="13"/>
  <c r="AE10" i="13"/>
  <c r="AI10" i="13"/>
  <c r="AM10" i="13"/>
  <c r="AQ10" i="13"/>
  <c r="AU10" i="13"/>
  <c r="AY10" i="13"/>
  <c r="BC10" i="13"/>
  <c r="BG10" i="13"/>
  <c r="BK10" i="13"/>
  <c r="BO10" i="13"/>
  <c r="BS10" i="13"/>
  <c r="BT3" i="13"/>
  <c r="AN3" i="13"/>
  <c r="AY10" i="12"/>
  <c r="AJ3" i="13"/>
  <c r="AZ3" i="13"/>
  <c r="BP3" i="13"/>
  <c r="AD10" i="13"/>
  <c r="AH10" i="13"/>
  <c r="AL10" i="13"/>
  <c r="AP10" i="13"/>
  <c r="AT10" i="13"/>
  <c r="AX10" i="13"/>
  <c r="BB10" i="13"/>
  <c r="BF10" i="13"/>
  <c r="BJ10" i="13"/>
  <c r="BN10" i="13"/>
  <c r="BR10" i="13"/>
  <c r="AO10" i="13"/>
  <c r="B9" i="12"/>
  <c r="B12" i="11"/>
  <c r="B12" i="12"/>
  <c r="AB3" i="13"/>
  <c r="AR3" i="13"/>
  <c r="BH3" i="13"/>
  <c r="BU10" i="13"/>
  <c r="B12" i="13"/>
  <c r="AI10" i="12"/>
  <c r="AF3" i="13"/>
  <c r="AV3" i="13"/>
  <c r="BL3" i="13"/>
  <c r="AW10" i="13"/>
  <c r="AH3" i="13"/>
  <c r="AP3" i="13"/>
  <c r="AX3" i="13"/>
  <c r="BF3" i="13"/>
  <c r="BN3" i="13"/>
  <c r="BV3" i="13"/>
  <c r="AK10" i="13"/>
  <c r="BA10" i="13"/>
  <c r="BQ10" i="13"/>
  <c r="AD3" i="13"/>
  <c r="AL3" i="13"/>
  <c r="AT3" i="13"/>
  <c r="BB3" i="13"/>
  <c r="BJ3" i="13"/>
  <c r="BR3" i="13"/>
  <c r="AC10" i="13"/>
  <c r="AS10" i="13"/>
  <c r="BI10" i="13"/>
  <c r="B9" i="13"/>
  <c r="AB10" i="13"/>
  <c r="AF10" i="13"/>
  <c r="AJ10" i="13"/>
  <c r="AN10" i="13"/>
  <c r="AR10" i="13"/>
  <c r="AV10" i="13"/>
  <c r="AZ10" i="13"/>
  <c r="BD10" i="13"/>
  <c r="BH10" i="13"/>
  <c r="BL10" i="13"/>
  <c r="BP10" i="13"/>
  <c r="BT10" i="13"/>
  <c r="AG10" i="13"/>
  <c r="BM10" i="13"/>
  <c r="L60" i="13"/>
  <c r="H9" i="13" s="1"/>
  <c r="L61" i="13"/>
  <c r="AC3" i="13"/>
  <c r="AG3" i="13"/>
  <c r="AK3" i="13"/>
  <c r="AO3" i="13"/>
  <c r="AS3" i="13"/>
  <c r="AW3" i="13"/>
  <c r="BA3" i="13"/>
  <c r="BE3" i="13"/>
  <c r="BI3" i="13"/>
  <c r="BM3" i="13"/>
  <c r="BQ3" i="13"/>
  <c r="BU3" i="13"/>
  <c r="M61" i="13"/>
  <c r="M62" i="13" s="1"/>
  <c r="AA3" i="13"/>
  <c r="E7" i="52" s="1"/>
  <c r="AE3" i="13"/>
  <c r="AI3" i="13"/>
  <c r="AM3" i="13"/>
  <c r="AQ3" i="13"/>
  <c r="AU3" i="13"/>
  <c r="AY3" i="13"/>
  <c r="BC3" i="13"/>
  <c r="BG3" i="13"/>
  <c r="BK3" i="13"/>
  <c r="BO3" i="13"/>
  <c r="AC10" i="12"/>
  <c r="AG10" i="12"/>
  <c r="AK10" i="12"/>
  <c r="AO10" i="12"/>
  <c r="AS10" i="12"/>
  <c r="AW10" i="12"/>
  <c r="BA10" i="12"/>
  <c r="BE10" i="12"/>
  <c r="BI10" i="12"/>
  <c r="BM10" i="12"/>
  <c r="BQ10" i="12"/>
  <c r="AM10" i="12"/>
  <c r="BC10" i="12"/>
  <c r="BS10" i="12"/>
  <c r="AD10" i="12"/>
  <c r="AH10" i="12"/>
  <c r="AL10" i="12"/>
  <c r="AP10" i="12"/>
  <c r="AT10" i="12"/>
  <c r="AX10" i="12"/>
  <c r="BB10" i="12"/>
  <c r="BF10" i="12"/>
  <c r="BJ10" i="12"/>
  <c r="BN10" i="12"/>
  <c r="BR10" i="12"/>
  <c r="AA10" i="12"/>
  <c r="AQ10" i="12"/>
  <c r="BG10" i="12"/>
  <c r="AE10" i="12"/>
  <c r="AU10" i="12"/>
  <c r="BK10" i="12"/>
  <c r="L60" i="12"/>
  <c r="L61" i="12"/>
  <c r="M61" i="12"/>
  <c r="M60" i="12"/>
  <c r="BU10" i="12"/>
  <c r="AB10" i="11"/>
  <c r="AF10" i="11"/>
  <c r="AJ10" i="11"/>
  <c r="AN10" i="11"/>
  <c r="AR10" i="11"/>
  <c r="AV10" i="11"/>
  <c r="AZ10" i="11"/>
  <c r="BD10" i="11"/>
  <c r="BH10" i="11"/>
  <c r="BL10" i="11"/>
  <c r="BP10" i="11"/>
  <c r="BT10" i="11"/>
  <c r="AC10" i="11"/>
  <c r="AG10" i="11"/>
  <c r="AK10" i="11"/>
  <c r="AO10" i="11"/>
  <c r="AS10" i="11"/>
  <c r="AW10" i="11"/>
  <c r="BA10" i="11"/>
  <c r="BE10" i="11"/>
  <c r="BI10" i="11"/>
  <c r="BM10" i="11"/>
  <c r="BQ10" i="11"/>
  <c r="L60" i="11"/>
  <c r="L61" i="11"/>
  <c r="M60" i="11"/>
  <c r="M61" i="11"/>
  <c r="BJ3" i="11"/>
  <c r="BU10" i="11"/>
  <c r="AD10" i="11"/>
  <c r="AH10" i="11"/>
  <c r="AL10" i="11"/>
  <c r="AP10" i="11"/>
  <c r="AT10" i="11"/>
  <c r="AX10" i="11"/>
  <c r="BB10" i="11"/>
  <c r="BF10" i="11"/>
  <c r="BJ10" i="11"/>
  <c r="BN10" i="11"/>
  <c r="BR10" i="11"/>
  <c r="B9" i="11"/>
  <c r="BO3" i="12" l="1"/>
  <c r="BN3" i="11"/>
  <c r="BA3" i="12"/>
  <c r="BP3" i="11"/>
  <c r="BO3" i="11"/>
  <c r="AW3" i="11"/>
  <c r="AF3" i="11"/>
  <c r="AS3" i="11"/>
  <c r="BF3" i="12"/>
  <c r="BB3" i="12"/>
  <c r="AV3" i="12"/>
  <c r="BM3" i="12"/>
  <c r="AI3" i="12"/>
  <c r="AB3" i="11"/>
  <c r="BC3" i="11"/>
  <c r="AE3" i="12"/>
  <c r="AN3" i="12"/>
  <c r="AI3" i="11"/>
  <c r="BB3" i="11"/>
  <c r="AA3" i="11"/>
  <c r="E3" i="52" s="1"/>
  <c r="BD3" i="11"/>
  <c r="AT3" i="11"/>
  <c r="AZ3" i="11"/>
  <c r="BL3" i="11"/>
  <c r="BH3" i="11"/>
  <c r="BK3" i="11"/>
  <c r="AL3" i="11"/>
  <c r="AN3" i="11"/>
  <c r="BV3" i="11"/>
  <c r="AH3" i="11"/>
  <c r="BI3" i="11"/>
  <c r="AQ3" i="11"/>
  <c r="BF3" i="11"/>
  <c r="AO3" i="11"/>
  <c r="BS3" i="11"/>
  <c r="BQ3" i="11"/>
  <c r="BM3" i="11"/>
  <c r="BG3" i="11"/>
  <c r="AJ3" i="11"/>
  <c r="BR3" i="11"/>
  <c r="AD3" i="11"/>
  <c r="BE3" i="11"/>
  <c r="AE3" i="11"/>
  <c r="AV3" i="11"/>
  <c r="AP3" i="11"/>
  <c r="BU3" i="11"/>
  <c r="AK3" i="11"/>
  <c r="BT3" i="11"/>
  <c r="C5" i="52"/>
  <c r="BK3" i="12"/>
  <c r="AL3" i="12"/>
  <c r="AR3" i="11"/>
  <c r="AM3" i="11"/>
  <c r="AX3" i="11"/>
  <c r="AU3" i="11"/>
  <c r="BA3" i="11"/>
  <c r="AY3" i="11"/>
  <c r="BG3" i="12"/>
  <c r="BU3" i="12"/>
  <c r="AO3" i="12"/>
  <c r="BR3" i="12"/>
  <c r="AK3" i="12"/>
  <c r="BH3" i="12"/>
  <c r="BS3" i="12"/>
  <c r="AU3" i="12"/>
  <c r="AX3" i="12"/>
  <c r="AG3" i="12"/>
  <c r="AJ3" i="12"/>
  <c r="BD3" i="12"/>
  <c r="AA3" i="12"/>
  <c r="E5" i="52" s="1"/>
  <c r="BQ3" i="12"/>
  <c r="AG3" i="11"/>
  <c r="AC3" i="11"/>
  <c r="BC3" i="12"/>
  <c r="AT3" i="12"/>
  <c r="BI3" i="12"/>
  <c r="AC3" i="12"/>
  <c r="BP3" i="12"/>
  <c r="AY3" i="12"/>
  <c r="BV3" i="12"/>
  <c r="AP3" i="12"/>
  <c r="BE3" i="12"/>
  <c r="AZ3" i="12"/>
  <c r="BL3" i="12"/>
  <c r="AQ3" i="12"/>
  <c r="BN3" i="12"/>
  <c r="AH3" i="12"/>
  <c r="AW3" i="12"/>
  <c r="AF3" i="12"/>
  <c r="AR3" i="12"/>
  <c r="BT3" i="12"/>
  <c r="AM3" i="12"/>
  <c r="BJ3" i="12"/>
  <c r="AD3" i="12"/>
  <c r="AS3" i="12"/>
  <c r="D52" i="54"/>
  <c r="H10" i="13"/>
  <c r="D53" i="54" s="1"/>
  <c r="H11" i="13"/>
  <c r="D54" i="54" s="1"/>
  <c r="H7" i="12"/>
  <c r="F5" i="52" s="1"/>
  <c r="L62" i="13"/>
  <c r="H9" i="12"/>
  <c r="H10" i="12" s="1"/>
  <c r="C53" i="54" s="1"/>
  <c r="H9" i="11"/>
  <c r="H10" i="11" s="1"/>
  <c r="B53" i="54" s="1"/>
  <c r="H7" i="13"/>
  <c r="G8" i="52"/>
  <c r="G4" i="52"/>
  <c r="L62" i="12"/>
  <c r="M62" i="12"/>
  <c r="M62" i="11"/>
  <c r="L62" i="11"/>
  <c r="H10" i="53" l="1"/>
  <c r="H5" i="52"/>
  <c r="I7" i="12"/>
  <c r="C52" i="54"/>
  <c r="H13" i="12"/>
  <c r="H11" i="12"/>
  <c r="C54" i="54" s="1"/>
  <c r="B52" i="54"/>
  <c r="H11" i="11"/>
  <c r="B54" i="54" s="1"/>
  <c r="F7" i="52"/>
  <c r="H7" i="52" s="1"/>
  <c r="I7" i="13"/>
  <c r="H13" i="13"/>
  <c r="F3" i="52"/>
  <c r="H3" i="52" s="1"/>
  <c r="I7" i="11"/>
  <c r="H13" i="11"/>
  <c r="H9" i="53" l="1"/>
  <c r="H11" i="53"/>
</calcChain>
</file>

<file path=xl/comments1.xml><?xml version="1.0" encoding="utf-8"?>
<comments xmlns="http://schemas.openxmlformats.org/spreadsheetml/2006/main">
  <authors>
    <author>Kathy</author>
  </authors>
  <commentList>
    <comment ref="L9" authorId="0">
      <text>
        <r>
          <rPr>
            <b/>
            <sz val="9"/>
            <color indexed="81"/>
            <rFont val="Tahoma"/>
            <family val="2"/>
          </rPr>
          <t>Kathy:</t>
        </r>
        <r>
          <rPr>
            <sz val="9"/>
            <color indexed="81"/>
            <rFont val="Tahoma"/>
            <family val="2"/>
          </rPr>
          <t xml:space="preserve">
0.235 for critically ill
</t>
        </r>
      </text>
    </comment>
  </commentList>
</comments>
</file>

<file path=xl/sharedStrings.xml><?xml version="1.0" encoding="utf-8"?>
<sst xmlns="http://schemas.openxmlformats.org/spreadsheetml/2006/main" count="1165" uniqueCount="207">
  <si>
    <t xml:space="preserve">Measure Name: </t>
  </si>
  <si>
    <t>Multiplier:</t>
  </si>
  <si>
    <t>Harm:</t>
  </si>
  <si>
    <t>Benchmark rate:</t>
  </si>
  <si>
    <t>Numerator:</t>
  </si>
  <si>
    <t>Denominator:</t>
  </si>
  <si>
    <t>Y-axis title:</t>
  </si>
  <si>
    <t>Discharges with secondary diagnosis of sepsis</t>
  </si>
  <si>
    <t>Elective surgical discharges (age 18+)</t>
  </si>
  <si>
    <t>Mortality rate:</t>
  </si>
  <si>
    <t>Mortality rate source:</t>
  </si>
  <si>
    <t># Months for baseline period:</t>
  </si>
  <si>
    <t>Frequency of data reporting:</t>
  </si>
  <si>
    <t xml:space="preserve">Vogel, et. al. Postoperative sepsis in the United States. Ann Surg. 2010 Dec; 252(6): 1065–1071. </t>
  </si>
  <si>
    <t>Input for calculations</t>
  </si>
  <si>
    <t>Baseline</t>
  </si>
  <si>
    <t>Goal</t>
  </si>
  <si>
    <t>reduction</t>
  </si>
  <si>
    <t>Cost</t>
  </si>
  <si>
    <t>Three month period ending:</t>
  </si>
  <si>
    <t>Cost Savings to Date</t>
  </si>
  <si>
    <t>Total</t>
  </si>
  <si>
    <t># of Months</t>
  </si>
  <si>
    <t>Mthly Avg</t>
  </si>
  <si>
    <t>Measure ID:</t>
  </si>
  <si>
    <t>/case</t>
  </si>
  <si>
    <t>Cost:</t>
  </si>
  <si>
    <t>Postoperative Sepsis Cases per 1,000 Elective Surgical Discharges</t>
  </si>
  <si>
    <t>Sepsis/1,000 elective surg. discharges</t>
  </si>
  <si>
    <t>Sepsis Case</t>
  </si>
  <si>
    <t>ADE</t>
  </si>
  <si>
    <t>Date of Baseline:</t>
  </si>
  <si>
    <t>Cost Source:</t>
  </si>
  <si>
    <t>n/a</t>
  </si>
  <si>
    <t>PSI 03</t>
  </si>
  <si>
    <t>Patients with at least One Stage 3+ Nosocomial Pressure Ulcer</t>
  </si>
  <si>
    <t>Medical/Surgical discharges (ages 18+)</t>
  </si>
  <si>
    <t>Patients with Stage 3+ pressure ulcers</t>
  </si>
  <si>
    <t>PU</t>
  </si>
  <si>
    <t>Stage III+ PU/100 med/surg discharges</t>
  </si>
  <si>
    <t>Readmissions within 30 Days to Same Facility (All Cause)</t>
  </si>
  <si>
    <t>Readmissions within 30 Days to Any Facility (All Cause)</t>
  </si>
  <si>
    <t>Number at-risk inpatient discharges</t>
  </si>
  <si>
    <t>READ</t>
  </si>
  <si>
    <t>% Pts Readmitted w/in 30 days</t>
  </si>
  <si>
    <t>PSI 13</t>
  </si>
  <si>
    <t>PSI 12</t>
  </si>
  <si>
    <t>Surgical Discharges (18+)</t>
  </si>
  <si>
    <t>VTE</t>
  </si>
  <si>
    <t>Patient Days</t>
  </si>
  <si>
    <t>CDIFF</t>
  </si>
  <si>
    <t>LabID MRSA events</t>
  </si>
  <si>
    <t>MRSA</t>
  </si>
  <si>
    <t>CAUTI</t>
  </si>
  <si>
    <t>Urinary catheter days</t>
  </si>
  <si>
    <t>CAUTI/1,000 catheter days</t>
  </si>
  <si>
    <t>CLABSI</t>
  </si>
  <si>
    <t>Central line days</t>
  </si>
  <si>
    <t>SSI</t>
  </si>
  <si>
    <t>Surgical Site Infection (SSI) Rate: Colorectal Surgeries</t>
  </si>
  <si>
    <t>Surgical Site Infection (SSI) Rate: Abdominal Hysterectomies</t>
  </si>
  <si>
    <t>Surgical site infections</t>
  </si>
  <si>
    <t>Patients that had colorectal procedure</t>
  </si>
  <si>
    <t>Patients that had abdominal hysterectomy</t>
  </si>
  <si>
    <t>SSI per 100 surgeries</t>
  </si>
  <si>
    <t>Ventilator days</t>
  </si>
  <si>
    <t>VAE</t>
  </si>
  <si>
    <t xml:space="preserve">Measure Name (Title): </t>
  </si>
  <si>
    <t>Catheter-Associated Urinary Tract Infection (CAUTI) Rate per 1,000 Catheter Days: All Units</t>
  </si>
  <si>
    <t>Central Line-Associated Blood Stream Infection (CLABSI) Rate per 1,000 Central Line Days: All Units</t>
  </si>
  <si>
    <t>CLABSI/1,000 line days</t>
  </si>
  <si>
    <t>Infection-Related Ventilator Associated Condition (IVAC) per 1,000 Ventilator Days</t>
  </si>
  <si>
    <t>Events that meet IVAC criteria</t>
  </si>
  <si>
    <t>IVAC per 1,000 vent days</t>
  </si>
  <si>
    <t>Adverse Drug Event-Excessive Anticoagulation with Warfarin: Inpatients</t>
  </si>
  <si>
    <t>Patients with INR&gt;6</t>
  </si>
  <si>
    <t>ADE/100 patients on warfarin</t>
  </si>
  <si>
    <t>Adverse Drug Event-Hypoglycemia in Inpatients Receiving Insulin</t>
  </si>
  <si>
    <t>Patients with BG&lt;=50</t>
  </si>
  <si>
    <t>Inpatients receiving warfarin anticoagulation therapy</t>
  </si>
  <si>
    <t>ADE/100 patients on insulin</t>
  </si>
  <si>
    <t>Adverse Drug Events Due to Opioids</t>
  </si>
  <si>
    <t>ADE/100 patients on IV opioid</t>
  </si>
  <si>
    <t>AHRQ/NQF:</t>
  </si>
  <si>
    <t>NQF 0202</t>
  </si>
  <si>
    <t>Patient falls of injury level minor or greater</t>
  </si>
  <si>
    <t>Falls with Injury per 1,000 Patient Days</t>
  </si>
  <si>
    <t>Patient days (in eligibile units)</t>
  </si>
  <si>
    <t>Falls with Injury/1,000 patient days</t>
  </si>
  <si>
    <t>NQF 0139</t>
  </si>
  <si>
    <t>APIC Guide to Preventing C. Difficile Infections</t>
  </si>
  <si>
    <t>CDC</t>
  </si>
  <si>
    <r>
      <t xml:space="preserve">Gould, IM, et al. "Costs of healthcare-associated methicillin-resistant Staphylococcus aureus and its control". </t>
    </r>
    <r>
      <rPr>
        <i/>
        <sz val="11"/>
        <color theme="1"/>
        <rFont val="Calibri"/>
        <family val="2"/>
        <scheme val="minor"/>
      </rPr>
      <t>Clinical Microbiology and Infection</t>
    </r>
    <r>
      <rPr>
        <sz val="11"/>
        <color theme="1"/>
        <rFont val="Calibri"/>
        <family val="2"/>
        <scheme val="minor"/>
      </rPr>
      <t>. 16(12): December 2010 pages 1721-1728</t>
    </r>
  </si>
  <si>
    <t xml:space="preserve">Cost source: </t>
  </si>
  <si>
    <t>Instructions for Use</t>
  </si>
  <si>
    <t>Enter organization name here:</t>
  </si>
  <si>
    <t>For each topic tab:</t>
  </si>
  <si>
    <t>If default goal does not match that of your organization, click on Cell L5, change % reduction to desired %, formatted as a decimal (e.g., 0.25 for 25% reduction).</t>
  </si>
  <si>
    <t>Click on Cell L6, change cost to reflect your organizaton's cost/event, if different than default.</t>
  </si>
  <si>
    <t>For each month, click on L__ (row for that month) and enter # of harms for that month.</t>
  </si>
  <si>
    <t>For each month, click on M__ (row for that month) and enter denominator (e.g. patient days, catheter days, etc.) for that month.</t>
  </si>
  <si>
    <t>1. Baseline Data</t>
  </si>
  <si>
    <t>2. Baseline Data Period</t>
  </si>
  <si>
    <t>3. Goal</t>
  </si>
  <si>
    <t>4. Monitoring Data - denominators
(January 2012 - December 2015)</t>
  </si>
  <si>
    <t>For each month, click on M__ (row for that time period) and enter total # patient days (discharges for HAB) for that month (if not already populated).</t>
  </si>
  <si>
    <t>3. Frequency of Reporting</t>
  </si>
  <si>
    <t>4. Goal</t>
  </si>
  <si>
    <t>5. Cost</t>
  </si>
  <si>
    <t>6. Monitoring Data - numerators
(January 2012 - December 2015)</t>
  </si>
  <si>
    <t>7. Monitoring Data - denominators
(January 2012 - December 2015)</t>
  </si>
  <si>
    <t>Cost ($):</t>
  </si>
  <si>
    <t>Sepsis</t>
  </si>
  <si>
    <t>Denominators</t>
  </si>
  <si>
    <t>3-month Denominators</t>
  </si>
  <si>
    <t>3-month Numerators</t>
  </si>
  <si>
    <t>3-month Rate</t>
  </si>
  <si>
    <t>Harm2:</t>
  </si>
  <si>
    <t>Harm Prevented:</t>
  </si>
  <si>
    <t>Harm Mortality:</t>
  </si>
  <si>
    <t>N/A</t>
  </si>
  <si>
    <t>Inpatients returning to same facility within 30 days</t>
  </si>
  <si>
    <t>Inpatients returning to any facility within 30 days</t>
  </si>
  <si>
    <t xml:space="preserve"> </t>
  </si>
  <si>
    <t>Harm</t>
  </si>
  <si>
    <t>Baseline Rate</t>
  </si>
  <si>
    <t>Time period:</t>
  </si>
  <si>
    <t>Target Rate</t>
  </si>
  <si>
    <t>Current Rate</t>
  </si>
  <si>
    <t>Improvement Status</t>
  </si>
  <si>
    <t>Measure</t>
  </si>
  <si>
    <t>Total Harm</t>
  </si>
  <si>
    <t>Total Harm Per 1,000 Patient Days</t>
  </si>
  <si>
    <t>Total Harms</t>
  </si>
  <si>
    <t>Readmission</t>
  </si>
  <si>
    <t>Fall</t>
  </si>
  <si>
    <t>Total Harms/1,000 Patient Days</t>
  </si>
  <si>
    <t>Normalized Baseline</t>
  </si>
  <si>
    <t>Total Harm s/READ</t>
  </si>
  <si>
    <t>Click on Cell R14, enter total # months in baseline period.</t>
  </si>
  <si>
    <t>Monthly</t>
  </si>
  <si>
    <t>Baseline Patient Days:</t>
  </si>
  <si>
    <t>Click on Cell R10, enter total # months in baseline period (for the denominator).  The number of months in the baseline period should correspond with the baseline denominator in cell R13.  For example, if the patient days reflects one month, enter 1 in cell R10; if the patient days/discharges reflect a year, enter 12 in cell R10.</t>
  </si>
  <si>
    <t>AHRQ. "Saving Lives and Saving Money: Hospital-Acquired Conditions Update. Interim Report from National Efforts to Make Care Safe, 2010-2014.</t>
  </si>
  <si>
    <t>Harms Prevented</t>
  </si>
  <si>
    <t>Cost Savings</t>
  </si>
  <si>
    <t>Lives Saved</t>
  </si>
  <si>
    <t>For Total Harm Tab:</t>
  </si>
  <si>
    <t xml:space="preserve">Inpatients receiving insulin </t>
  </si>
  <si>
    <t>Number of patients treated with opioids (any route) who received a reversal agent (naloxone)</t>
  </si>
  <si>
    <t>Number of patients who received an opioid</t>
  </si>
  <si>
    <t>Click on Cell R13, enter total # patient days (Total Harm) in baseline period.</t>
  </si>
  <si>
    <t>KDS-HIIN-ADE-2</t>
  </si>
  <si>
    <t>KDS-HIIN-ADE-3</t>
  </si>
  <si>
    <t>KDS-HIIN-CDIFF-1</t>
  </si>
  <si>
    <t>KDS-HIIN-Falls-1</t>
  </si>
  <si>
    <t>KDS-HIIN-MRSA-1</t>
  </si>
  <si>
    <t>KDS-HIIN-PrU-1</t>
  </si>
  <si>
    <t>KDS-HIIN-READ-1</t>
  </si>
  <si>
    <t>KDS-HIIN-READ-2</t>
  </si>
  <si>
    <t>KDS-HIIN-VAE-1</t>
  </si>
  <si>
    <t>KDS-HIIN-VAE-2</t>
  </si>
  <si>
    <t>KDS-HIIN-VTE-1</t>
  </si>
  <si>
    <t>Severe Sepsis/Septic Shock Mortality Rate</t>
  </si>
  <si>
    <t>KDS-HIIN-ADE-4</t>
  </si>
  <si>
    <t>KDS-HIIN-CAUTI-2a</t>
  </si>
  <si>
    <t>KDS-HIIN-CLABSI-2a</t>
  </si>
  <si>
    <t>Sepsis Death</t>
  </si>
  <si>
    <t>Sepsis mortality/100 sepsis diagnoses</t>
  </si>
  <si>
    <t>Patients with principle or secondary diagnosis of severe sepsis or septic shock</t>
  </si>
  <si>
    <t>Patients with discharge status of expired</t>
  </si>
  <si>
    <t>Severe Sepsis/Septic Shock Mortality per 100 Severe Sepsis/Septic Shock Cases</t>
  </si>
  <si>
    <t>KDS-HIIN-SEPSIS-1</t>
  </si>
  <si>
    <t>KDS-HIIN-SEPSIS-2</t>
  </si>
  <si>
    <t>The default frequency of data reporting is set to 'monthly'.  If frequency of data reporting is quarterly, click on cell R15, select 'quarterly'. Quarterly data should be entered in the third month of the quarter (March, June, September, December)</t>
  </si>
  <si>
    <t>Click on Cell L4 and enter total # harms (numerator) in baseline period. Click on Cell M4 and enter total denominator for baseline period.</t>
  </si>
  <si>
    <t>Methicillin-resistant Staphylococcus aureus (MRSA) LabID event per 1,000 Patient Days</t>
  </si>
  <si>
    <r>
      <t xml:space="preserve">Clostridium </t>
    </r>
    <r>
      <rPr>
        <i/>
        <sz val="11"/>
        <color theme="1"/>
        <rFont val="Calibri"/>
        <family val="2"/>
        <scheme val="minor"/>
      </rPr>
      <t>difficile</t>
    </r>
    <r>
      <rPr>
        <sz val="11"/>
        <color theme="1"/>
        <rFont val="Calibri"/>
        <family val="2"/>
        <scheme val="minor"/>
      </rPr>
      <t xml:space="preserve"> Hospital Onset LabID Event per 10,000 Patient Days</t>
    </r>
  </si>
  <si>
    <r>
      <t xml:space="preserve">Hospital Onset LabID C. </t>
    </r>
    <r>
      <rPr>
        <i/>
        <sz val="11"/>
        <color theme="1"/>
        <rFont val="Calibri"/>
        <family val="2"/>
        <scheme val="minor"/>
      </rPr>
      <t xml:space="preserve">diff </t>
    </r>
    <r>
      <rPr>
        <sz val="11"/>
        <color theme="1"/>
        <rFont val="Calibri"/>
        <family val="2"/>
        <scheme val="minor"/>
      </rPr>
      <t>events</t>
    </r>
  </si>
  <si>
    <t>MRSA/1,000 patient days</t>
  </si>
  <si>
    <t>C. diff/10,000 patient days</t>
  </si>
  <si>
    <r>
      <t xml:space="preserve">Clostridium </t>
    </r>
    <r>
      <rPr>
        <i/>
        <sz val="11"/>
        <color theme="1"/>
        <rFont val="Calibri"/>
        <family val="2"/>
        <scheme val="minor"/>
      </rPr>
      <t>difficile</t>
    </r>
    <r>
      <rPr>
        <sz val="11"/>
        <color theme="1"/>
        <rFont val="Calibri"/>
        <family val="2"/>
        <scheme val="minor"/>
      </rPr>
      <t xml:space="preserve"> LabID Event per 10,000 Patient Days</t>
    </r>
  </si>
  <si>
    <t xml:space="preserve">No standard severe sepsis/septic shock mortality measure is avaliable. Your hospital can enter an amount in cell C14 and the calculator will automatically use that cost. </t>
  </si>
  <si>
    <t>Hospital Name</t>
  </si>
  <si>
    <t>KDS-HIIN-SSI-1a</t>
  </si>
  <si>
    <t>KDS-HIIN-SSI-1b</t>
  </si>
  <si>
    <t>KDS-HIIN-SSI-1c</t>
  </si>
  <si>
    <t>KDS-HIIN-SSI-1d</t>
  </si>
  <si>
    <t>Surgical Site Infection (SSI) Rate: Total Knee Replacement</t>
  </si>
  <si>
    <t>Surgical Site Infection (SSI) Rate: Total Hip Replacement</t>
  </si>
  <si>
    <t>Total Ventilator-Associated Events (VAE) per 1,000 Ventilator Days</t>
  </si>
  <si>
    <t>Perioperative PE or DVT per 1,000 Surgical Discharges</t>
  </si>
  <si>
    <t>Discharges with PE or DVT</t>
  </si>
  <si>
    <t>PE or DVTs per 1,000 surgical discharges</t>
  </si>
  <si>
    <t>Ventilator-Associated Events (VAE) per 1,000 Ventilator Days</t>
  </si>
  <si>
    <t>SEPSIS</t>
  </si>
  <si>
    <t>Please report mortality on the "SEP2" tab for severe sepsis/septic shock mortality</t>
  </si>
  <si>
    <t>KDS-HIIN-SSI-2a</t>
  </si>
  <si>
    <t>KDS-HIIN-SSI-2b</t>
  </si>
  <si>
    <t>KDS-HIIN-SSI-2c</t>
  </si>
  <si>
    <t>KDS-HIIN-SSI-2d</t>
  </si>
  <si>
    <t>Patients that had total knee replacement</t>
  </si>
  <si>
    <t>Patients that had total hip replacement</t>
  </si>
  <si>
    <t>Events that meet VAC criteria</t>
  </si>
  <si>
    <t>VAC per 1,000 vent days</t>
  </si>
  <si>
    <t xml:space="preserve">AHRQ November 2017 (No. 18-0011-EF).  Estimating the Additional Hospital Inpatient Cost and Mortality Associated with Selected Hospital-Acquired Conditions. </t>
  </si>
  <si>
    <t>Pfuntner A, Wier L, and Steine C.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</si>
</sst>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mmm\-yy;@"/>
    <numFmt numFmtId="167" formatCode="0.0000"/>
    <numFmt numFmtId="168" formatCode="&quot;$&quot;#,##0"/>
    <numFmt numFmtId="169"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sz val="10"/>
      <name val="MS Sans Serif"/>
      <family val="2"/>
    </font>
    <font>
      <i/>
      <sz val="11"/>
      <color theme="1"/>
      <name val="Calibri"/>
      <family val="2"/>
      <scheme val="minor"/>
    </font>
    <font>
      <sz val="9"/>
      <color indexed="81"/>
      <name val="Tahoma"/>
      <family val="2"/>
    </font>
    <font>
      <b/>
      <sz val="9"/>
      <color indexed="81"/>
      <name val="Tahoma"/>
      <family val="2"/>
    </font>
    <font>
      <b/>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7"/>
      <color theme="1"/>
      <name val="Calibri"/>
      <family val="2"/>
      <scheme val="minor"/>
    </font>
    <font>
      <b/>
      <sz val="11"/>
      <color theme="8"/>
      <name val="Calibri"/>
      <family val="2"/>
      <scheme val="minor"/>
    </font>
    <font>
      <sz val="10"/>
      <color theme="1"/>
      <name val="Calibri"/>
      <family val="2"/>
      <scheme val="minor"/>
    </font>
    <font>
      <b/>
      <sz val="6.5"/>
      <color theme="1"/>
      <name val="Calibri"/>
      <family val="2"/>
      <scheme val="minor"/>
    </font>
    <font>
      <b/>
      <sz val="18"/>
      <color theme="1"/>
      <name val="Calibri"/>
      <family val="2"/>
      <scheme val="minor"/>
    </font>
    <font>
      <sz val="12"/>
      <name val="Calibri"/>
      <family val="2"/>
      <scheme val="minor"/>
    </font>
    <font>
      <sz val="11"/>
      <name val="Calibri"/>
      <family val="2"/>
      <scheme val="minor"/>
    </font>
    <font>
      <b/>
      <sz val="11"/>
      <name val="Calibri"/>
      <family val="2"/>
      <scheme val="minor"/>
    </font>
    <font>
      <sz val="10"/>
      <name val="Calibri"/>
      <family val="2"/>
      <scheme val="minor"/>
    </font>
    <font>
      <sz val="9"/>
      <name val="Calibri"/>
      <family val="2"/>
      <scheme val="minor"/>
    </font>
    <font>
      <b/>
      <sz val="12"/>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s>
  <borders count="4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ABC8B"/>
      </bottom>
      <diagonal/>
    </border>
    <border>
      <left style="medium">
        <color rgb="FF2ABC8B"/>
      </left>
      <right/>
      <top style="medium">
        <color rgb="FF2ABC8B"/>
      </top>
      <bottom style="medium">
        <color rgb="FF2ABC8B"/>
      </bottom>
      <diagonal/>
    </border>
    <border>
      <left/>
      <right style="medium">
        <color rgb="FF2ABC8B"/>
      </right>
      <top/>
      <bottom/>
      <diagonal/>
    </border>
    <border>
      <left style="medium">
        <color rgb="FF2ABC8B"/>
      </left>
      <right/>
      <top style="medium">
        <color rgb="FF2ABC8B"/>
      </top>
      <bottom/>
      <diagonal/>
    </border>
    <border>
      <left style="medium">
        <color rgb="FF2ABC8B"/>
      </left>
      <right/>
      <top/>
      <bottom/>
      <diagonal/>
    </border>
    <border>
      <left/>
      <right/>
      <top style="medium">
        <color rgb="FF2ABC8B"/>
      </top>
      <bottom/>
      <diagonal/>
    </border>
    <border>
      <left/>
      <right style="medium">
        <color rgb="FF2ABC8B"/>
      </right>
      <top style="medium">
        <color rgb="FF2ABC8B"/>
      </top>
      <bottom/>
      <diagonal/>
    </border>
    <border>
      <left/>
      <right style="medium">
        <color rgb="FF2ABC8B"/>
      </right>
      <top style="medium">
        <color rgb="FF2ABC8B"/>
      </top>
      <bottom style="medium">
        <color rgb="FF2ABC8B"/>
      </bottom>
      <diagonal/>
    </border>
    <border>
      <left style="medium">
        <color rgb="FF2ABC8B"/>
      </left>
      <right/>
      <top/>
      <bottom style="medium">
        <color rgb="FF2ABC8B"/>
      </bottom>
      <diagonal/>
    </border>
    <border>
      <left/>
      <right style="medium">
        <color rgb="FF2ABC8B"/>
      </right>
      <top/>
      <bottom style="medium">
        <color rgb="FF2ABC8B"/>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thin">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262">
    <xf numFmtId="0" fontId="0" fillId="0" borderId="0" xfId="0"/>
    <xf numFmtId="0" fontId="0" fillId="0" borderId="0" xfId="0" applyAlignment="1">
      <alignment horizontal="center" vertical="center" wrapText="1"/>
    </xf>
    <xf numFmtId="0" fontId="0" fillId="2" borderId="0" xfId="0"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0" fillId="4" borderId="12" xfId="0" applyFill="1" applyBorder="1" applyProtection="1"/>
    <xf numFmtId="0" fontId="0" fillId="4" borderId="13" xfId="0" applyFont="1" applyFill="1" applyBorder="1" applyAlignment="1" applyProtection="1">
      <alignment horizontal="center" vertical="center" wrapText="1"/>
      <protection locked="0"/>
    </xf>
    <xf numFmtId="3" fontId="0" fillId="4" borderId="14" xfId="0" applyNumberFormat="1" applyFont="1" applyFill="1" applyBorder="1" applyAlignment="1" applyProtection="1">
      <alignment horizontal="center" vertical="center" wrapText="1"/>
      <protection locked="0"/>
    </xf>
    <xf numFmtId="0" fontId="0" fillId="4" borderId="15" xfId="0" applyFill="1" applyBorder="1" applyAlignment="1" applyProtection="1">
      <alignment horizontal="left"/>
    </xf>
    <xf numFmtId="9" fontId="0" fillId="4" borderId="16" xfId="2" applyFont="1" applyFill="1" applyBorder="1" applyAlignment="1" applyProtection="1">
      <alignment horizontal="right" vertical="center" wrapText="1"/>
      <protection locked="0"/>
    </xf>
    <xf numFmtId="0" fontId="0" fillId="4" borderId="17" xfId="0" applyFont="1" applyFill="1" applyBorder="1" applyAlignment="1" applyProtection="1">
      <alignment horizontal="left" vertical="center" wrapText="1"/>
    </xf>
    <xf numFmtId="3" fontId="0" fillId="3" borderId="13" xfId="0" applyNumberFormat="1" applyFont="1" applyFill="1" applyBorder="1" applyAlignment="1" applyProtection="1">
      <alignment horizontal="center" vertical="center"/>
      <protection locked="0"/>
    </xf>
    <xf numFmtId="3" fontId="0" fillId="3" borderId="14" xfId="0" applyNumberFormat="1" applyFont="1" applyFill="1" applyBorder="1" applyAlignment="1" applyProtection="1">
      <alignment horizontal="center" vertical="center"/>
      <protection locked="0"/>
    </xf>
    <xf numFmtId="3" fontId="0" fillId="2" borderId="0" xfId="0" applyNumberFormat="1" applyFill="1" applyBorder="1" applyAlignment="1" applyProtection="1">
      <alignment horizontal="center"/>
    </xf>
    <xf numFmtId="3" fontId="0" fillId="3" borderId="16" xfId="0" applyNumberFormat="1" applyFont="1" applyFill="1" applyBorder="1" applyAlignment="1" applyProtection="1">
      <alignment horizontal="center"/>
      <protection locked="0"/>
    </xf>
    <xf numFmtId="3" fontId="0" fillId="3" borderId="17" xfId="0" applyNumberFormat="1" applyFont="1"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2" borderId="0" xfId="0" applyFill="1" applyBorder="1" applyAlignment="1" applyProtection="1">
      <alignment horizontal="center"/>
    </xf>
    <xf numFmtId="0" fontId="0" fillId="3" borderId="16" xfId="0" quotePrefix="1" applyFont="1" applyFill="1" applyBorder="1" applyAlignment="1" applyProtection="1">
      <alignment horizontal="center"/>
      <protection locked="0"/>
    </xf>
    <xf numFmtId="0" fontId="0" fillId="3" borderId="16" xfId="0" applyFont="1" applyFill="1" applyBorder="1" applyAlignment="1" applyProtection="1">
      <alignment horizontal="center"/>
      <protection locked="0"/>
    </xf>
    <xf numFmtId="0" fontId="0" fillId="3" borderId="17" xfId="0" applyFont="1" applyFill="1" applyBorder="1" applyAlignment="1" applyProtection="1">
      <alignment horizontal="center"/>
      <protection locked="0"/>
    </xf>
    <xf numFmtId="0" fontId="0" fillId="2" borderId="0" xfId="0" applyFont="1" applyFill="1" applyBorder="1" applyProtection="1"/>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12" xfId="0" applyFill="1" applyBorder="1" applyProtection="1"/>
    <xf numFmtId="3" fontId="0" fillId="3" borderId="13" xfId="0" applyNumberFormat="1" applyFont="1" applyFill="1" applyBorder="1" applyAlignment="1" applyProtection="1">
      <alignment horizontal="center"/>
    </xf>
    <xf numFmtId="3" fontId="0" fillId="3" borderId="14" xfId="0" applyNumberFormat="1" applyFont="1" applyFill="1" applyBorder="1" applyAlignment="1" applyProtection="1">
      <alignment horizontal="center"/>
    </xf>
    <xf numFmtId="0" fontId="0" fillId="3" borderId="15" xfId="0" applyFill="1" applyBorder="1" applyProtection="1"/>
    <xf numFmtId="0" fontId="0" fillId="3" borderId="16" xfId="0" quotePrefix="1"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21" xfId="0" applyFill="1" applyBorder="1" applyProtection="1"/>
    <xf numFmtId="165" fontId="0" fillId="3" borderId="22" xfId="0" quotePrefix="1" applyNumberFormat="1" applyFont="1" applyFill="1" applyBorder="1" applyAlignment="1" applyProtection="1">
      <alignment horizontal="center"/>
    </xf>
    <xf numFmtId="3" fontId="0" fillId="3" borderId="23" xfId="0" applyNumberFormat="1" applyFont="1" applyFill="1" applyBorder="1" applyAlignment="1" applyProtection="1">
      <alignment horizontal="center"/>
    </xf>
    <xf numFmtId="0" fontId="0" fillId="3" borderId="22"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6" fillId="2" borderId="0" xfId="0" applyFont="1" applyFill="1" applyBorder="1" applyAlignment="1" applyProtection="1">
      <alignment horizontal="left"/>
    </xf>
    <xf numFmtId="0" fontId="0" fillId="4" borderId="5" xfId="0" applyFill="1" applyBorder="1" applyProtection="1"/>
    <xf numFmtId="17" fontId="0" fillId="3" borderId="12" xfId="0" applyNumberFormat="1" applyFill="1" applyBorder="1" applyProtection="1">
      <protection locked="0"/>
    </xf>
    <xf numFmtId="17" fontId="0" fillId="3" borderId="15" xfId="0" applyNumberFormat="1" applyFill="1" applyBorder="1" applyProtection="1">
      <protection locked="0"/>
    </xf>
    <xf numFmtId="0" fontId="0" fillId="0" borderId="0" xfId="0" applyAlignment="1">
      <alignment vertical="center"/>
    </xf>
    <xf numFmtId="0" fontId="0" fillId="6" borderId="1" xfId="0" applyFill="1" applyBorder="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0" fillId="6" borderId="8" xfId="0" applyFill="1" applyBorder="1" applyProtection="1"/>
    <xf numFmtId="0" fontId="0" fillId="6" borderId="24" xfId="0" applyFill="1" applyBorder="1" applyProtection="1"/>
    <xf numFmtId="0" fontId="0" fillId="6" borderId="25" xfId="0" applyFill="1" applyBorder="1" applyProtection="1"/>
    <xf numFmtId="0" fontId="0" fillId="6" borderId="26" xfId="0" applyFill="1" applyBorder="1" applyProtection="1"/>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horizontal="center" vertical="center"/>
    </xf>
    <xf numFmtId="0" fontId="0" fillId="2" borderId="0" xfId="0" applyFill="1" applyBorder="1" applyAlignment="1">
      <alignment vertical="center"/>
    </xf>
    <xf numFmtId="0" fontId="0" fillId="2" borderId="27" xfId="0" applyFill="1" applyBorder="1" applyProtection="1"/>
    <xf numFmtId="165" fontId="0" fillId="2" borderId="28" xfId="2" applyNumberFormat="1" applyFont="1" applyFill="1" applyBorder="1" applyAlignment="1" applyProtection="1">
      <alignment horizontal="right" vertical="center"/>
    </xf>
    <xf numFmtId="0" fontId="0" fillId="2" borderId="32" xfId="0" applyFill="1" applyBorder="1" applyProtection="1"/>
    <xf numFmtId="9" fontId="6" fillId="2" borderId="34" xfId="2" applyFont="1" applyFill="1" applyBorder="1" applyAlignment="1" applyProtection="1">
      <alignment horizontal="left" vertical="center" wrapText="1"/>
    </xf>
    <xf numFmtId="0" fontId="0" fillId="0" borderId="0" xfId="0" applyProtection="1"/>
    <xf numFmtId="0" fontId="4" fillId="0" borderId="37" xfId="0" applyFont="1" applyBorder="1" applyAlignment="1" applyProtection="1">
      <alignment vertical="center"/>
    </xf>
    <xf numFmtId="0" fontId="4" fillId="5" borderId="1" xfId="0" applyFont="1" applyFill="1" applyBorder="1" applyAlignment="1" applyProtection="1">
      <alignment vertical="center"/>
    </xf>
    <xf numFmtId="0" fontId="14" fillId="5" borderId="3" xfId="0" applyFont="1" applyFill="1" applyBorder="1" applyAlignment="1" applyProtection="1">
      <alignment vertical="center"/>
    </xf>
    <xf numFmtId="0" fontId="15" fillId="0" borderId="15" xfId="0" applyFont="1" applyBorder="1" applyAlignment="1" applyProtection="1">
      <alignment vertical="center"/>
    </xf>
    <xf numFmtId="0" fontId="13" fillId="0" borderId="17" xfId="0" applyFont="1" applyBorder="1" applyAlignment="1" applyProtection="1">
      <alignment vertical="center" wrapText="1"/>
    </xf>
    <xf numFmtId="0" fontId="13" fillId="0" borderId="17" xfId="0" applyFont="1" applyBorder="1" applyAlignment="1" applyProtection="1">
      <alignment vertical="center"/>
    </xf>
    <xf numFmtId="0" fontId="15" fillId="0" borderId="15" xfId="0" applyFont="1" applyBorder="1" applyAlignment="1" applyProtection="1">
      <alignment vertical="center" wrapText="1"/>
    </xf>
    <xf numFmtId="0" fontId="15" fillId="0" borderId="21" xfId="0" applyFont="1" applyBorder="1" applyAlignment="1" applyProtection="1">
      <alignment vertical="center" wrapText="1"/>
    </xf>
    <xf numFmtId="0" fontId="13" fillId="0" borderId="23" xfId="0" applyFont="1" applyBorder="1" applyAlignment="1" applyProtection="1">
      <alignment vertical="center" wrapText="1"/>
    </xf>
    <xf numFmtId="0" fontId="15" fillId="5" borderId="12" xfId="0" applyFont="1" applyFill="1" applyBorder="1" applyAlignment="1" applyProtection="1">
      <alignment vertical="center"/>
    </xf>
    <xf numFmtId="0" fontId="13" fillId="5" borderId="14" xfId="0" applyFont="1" applyFill="1" applyBorder="1" applyAlignment="1" applyProtection="1">
      <alignment vertical="center"/>
    </xf>
    <xf numFmtId="0" fontId="0" fillId="8" borderId="0" xfId="0" applyFill="1" applyAlignment="1">
      <alignment horizontal="center" vertical="center"/>
    </xf>
    <xf numFmtId="0" fontId="0" fillId="8" borderId="0" xfId="0" applyFill="1" applyAlignment="1">
      <alignment horizontal="right" vertical="center"/>
    </xf>
    <xf numFmtId="0" fontId="0" fillId="7" borderId="9" xfId="0" applyFill="1" applyBorder="1" applyProtection="1"/>
    <xf numFmtId="0" fontId="16" fillId="7" borderId="11" xfId="0" applyFont="1" applyFill="1" applyBorder="1" applyAlignment="1" applyProtection="1">
      <alignment horizontal="center" vertical="center" wrapText="1"/>
      <protection locked="0"/>
    </xf>
    <xf numFmtId="0" fontId="0" fillId="7" borderId="18" xfId="0" applyFill="1" applyBorder="1" applyProtection="1"/>
    <xf numFmtId="164" fontId="0" fillId="7" borderId="19" xfId="1" applyNumberFormat="1" applyFont="1" applyFill="1" applyBorder="1" applyAlignment="1" applyProtection="1">
      <alignment horizontal="right"/>
      <protection locked="0"/>
    </xf>
    <xf numFmtId="0" fontId="0" fillId="7" borderId="20" xfId="0" applyFill="1" applyBorder="1" applyProtection="1">
      <protection locked="0"/>
    </xf>
    <xf numFmtId="17" fontId="2" fillId="0" borderId="0" xfId="0" applyNumberFormat="1" applyFont="1" applyProtection="1"/>
    <xf numFmtId="0" fontId="2" fillId="0" borderId="0" xfId="0" applyFont="1" applyAlignment="1" applyProtection="1">
      <alignment horizontal="right"/>
    </xf>
    <xf numFmtId="165" fontId="0" fillId="0" borderId="0" xfId="0" applyNumberFormat="1" applyProtection="1"/>
    <xf numFmtId="3" fontId="0" fillId="0" borderId="0" xfId="0" applyNumberFormat="1" applyProtection="1"/>
    <xf numFmtId="0" fontId="17" fillId="0" borderId="0" xfId="0" applyFont="1" applyAlignment="1">
      <alignment horizontal="left" vertical="center" wrapText="1"/>
    </xf>
    <xf numFmtId="0" fontId="18" fillId="0" borderId="0" xfId="0" applyFont="1" applyAlignment="1">
      <alignment horizontal="left" vertical="center" wrapText="1"/>
    </xf>
    <xf numFmtId="0" fontId="0" fillId="2" borderId="0" xfId="0" applyFont="1" applyFill="1" applyBorder="1" applyAlignment="1" applyProtection="1">
      <alignment horizontal="center" vertical="center"/>
    </xf>
    <xf numFmtId="0" fontId="19" fillId="7" borderId="10" xfId="0" applyFont="1" applyFill="1" applyBorder="1" applyAlignment="1" applyProtection="1">
      <alignment horizontal="center" vertical="center" wrapText="1"/>
      <protection locked="0"/>
    </xf>
    <xf numFmtId="17" fontId="0" fillId="3" borderId="21" xfId="0" applyNumberFormat="1" applyFill="1" applyBorder="1" applyProtection="1">
      <protection locked="0"/>
    </xf>
    <xf numFmtId="0" fontId="0" fillId="6" borderId="40" xfId="0" applyFill="1" applyBorder="1" applyProtection="1"/>
    <xf numFmtId="0" fontId="0" fillId="2" borderId="31" xfId="0" applyFill="1" applyBorder="1" applyProtection="1"/>
    <xf numFmtId="0" fontId="0" fillId="2" borderId="41" xfId="0" applyFill="1" applyBorder="1" applyProtection="1"/>
    <xf numFmtId="0" fontId="16" fillId="4" borderId="6"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17" fontId="0" fillId="0" borderId="0" xfId="0" applyNumberFormat="1"/>
    <xf numFmtId="17" fontId="0" fillId="3" borderId="45" xfId="0" applyNumberFormat="1" applyFill="1" applyBorder="1" applyProtection="1">
      <protection locked="0"/>
    </xf>
    <xf numFmtId="3" fontId="0" fillId="3" borderId="46" xfId="0" applyNumberFormat="1" applyFont="1" applyFill="1" applyBorder="1" applyAlignment="1" applyProtection="1">
      <alignment horizontal="center" vertical="center"/>
      <protection locked="0"/>
    </xf>
    <xf numFmtId="0" fontId="0" fillId="7" borderId="21" xfId="0" applyFill="1" applyBorder="1" applyProtection="1"/>
    <xf numFmtId="164" fontId="0" fillId="7" borderId="22" xfId="1" applyNumberFormat="1" applyFont="1" applyFill="1" applyBorder="1" applyAlignment="1" applyProtection="1">
      <alignment horizontal="right"/>
      <protection locked="0"/>
    </xf>
    <xf numFmtId="0" fontId="0" fillId="7" borderId="23" xfId="0" applyFill="1" applyBorder="1" applyProtection="1">
      <protection locked="0"/>
    </xf>
    <xf numFmtId="0" fontId="12" fillId="9" borderId="39" xfId="0" applyFont="1" applyFill="1" applyBorder="1" applyAlignment="1" applyProtection="1">
      <alignment vertical="center"/>
      <protection locked="0"/>
    </xf>
    <xf numFmtId="0" fontId="6" fillId="0" borderId="24" xfId="0" applyFont="1" applyBorder="1" applyAlignment="1" applyProtection="1">
      <alignment horizontal="center" vertical="center" wrapText="1"/>
    </xf>
    <xf numFmtId="0" fontId="5" fillId="0" borderId="26" xfId="0" applyFont="1" applyBorder="1" applyAlignment="1" applyProtection="1">
      <alignment horizontal="center" vertical="center"/>
    </xf>
    <xf numFmtId="166" fontId="5" fillId="0" borderId="26" xfId="0" applyNumberFormat="1" applyFont="1" applyBorder="1" applyAlignment="1" applyProtection="1">
      <alignment horizontal="center" vertical="center"/>
    </xf>
    <xf numFmtId="0" fontId="0" fillId="0" borderId="0" xfId="0" applyAlignment="1" applyProtection="1">
      <alignment vertical="center"/>
      <protection locked="0"/>
    </xf>
    <xf numFmtId="0" fontId="15" fillId="0" borderId="37"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8"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4" borderId="13" xfId="0" applyFont="1" applyFill="1" applyBorder="1" applyAlignment="1" applyProtection="1">
      <alignment horizontal="center" vertical="center" wrapText="1"/>
    </xf>
    <xf numFmtId="3" fontId="0" fillId="3" borderId="44" xfId="0" applyNumberFormat="1" applyFont="1" applyFill="1" applyBorder="1" applyAlignment="1" applyProtection="1">
      <alignment horizontal="center" vertical="center"/>
    </xf>
    <xf numFmtId="3" fontId="0" fillId="3" borderId="16" xfId="0" applyNumberFormat="1" applyFont="1" applyFill="1" applyBorder="1" applyAlignment="1" applyProtection="1">
      <alignment horizontal="center" vertical="center"/>
    </xf>
    <xf numFmtId="0" fontId="0" fillId="3" borderId="16" xfId="0" applyFill="1" applyBorder="1" applyAlignment="1" applyProtection="1">
      <alignment horizont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0" fillId="8" borderId="0" xfId="0" applyFill="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xf>
    <xf numFmtId="0" fontId="17" fillId="0" borderId="0" xfId="0" applyFont="1" applyAlignment="1" applyProtection="1">
      <alignment horizontal="left" vertical="center" wrapText="1"/>
    </xf>
    <xf numFmtId="0" fontId="2" fillId="0" borderId="0" xfId="0" applyFont="1" applyAlignment="1" applyProtection="1">
      <alignment horizontal="center" vertical="center"/>
      <protection locked="0"/>
    </xf>
    <xf numFmtId="0" fontId="0" fillId="2" borderId="0" xfId="0" applyFill="1" applyAlignment="1">
      <alignment vertical="center"/>
    </xf>
    <xf numFmtId="3" fontId="0" fillId="4" borderId="14" xfId="0" applyNumberFormat="1" applyFont="1" applyFill="1" applyBorder="1" applyAlignment="1" applyProtection="1">
      <alignment horizontal="center" vertical="center" wrapText="1"/>
    </xf>
    <xf numFmtId="0" fontId="21" fillId="0" borderId="17" xfId="0" applyFont="1" applyBorder="1" applyAlignment="1" applyProtection="1">
      <alignment vertical="center" wrapText="1"/>
    </xf>
    <xf numFmtId="165" fontId="0" fillId="2" borderId="28" xfId="2" applyNumberFormat="1" applyFont="1" applyFill="1" applyBorder="1" applyAlignment="1" applyProtection="1">
      <alignment horizontal="center" vertical="center"/>
    </xf>
    <xf numFmtId="9" fontId="6" fillId="2" borderId="34" xfId="2" applyFont="1" applyFill="1" applyBorder="1" applyAlignment="1" applyProtection="1">
      <alignment horizontal="center" vertical="center" wrapText="1"/>
    </xf>
    <xf numFmtId="3" fontId="0" fillId="0" borderId="0" xfId="0" applyNumberFormat="1" applyAlignment="1">
      <alignment horizontal="right"/>
    </xf>
    <xf numFmtId="167" fontId="2" fillId="0" borderId="0" xfId="0" applyNumberFormat="1" applyFont="1" applyFill="1" applyAlignment="1">
      <alignment vertical="center" wrapText="1"/>
    </xf>
    <xf numFmtId="3" fontId="0" fillId="0" borderId="0" xfId="0" applyNumberFormat="1" applyFill="1" applyAlignment="1">
      <alignment vertical="center" wrapText="1"/>
    </xf>
    <xf numFmtId="167" fontId="0" fillId="0" borderId="0" xfId="0" applyNumberFormat="1" applyFill="1" applyAlignment="1">
      <alignment vertical="center" wrapText="1"/>
    </xf>
    <xf numFmtId="6" fontId="0" fillId="0" borderId="0" xfId="0" applyNumberFormat="1" applyFill="1" applyAlignment="1">
      <alignment vertical="center" wrapText="1"/>
    </xf>
    <xf numFmtId="0" fontId="0" fillId="0" borderId="0" xfId="0" applyFont="1" applyFill="1" applyAlignment="1">
      <alignment vertical="center" wrapText="1"/>
    </xf>
    <xf numFmtId="3" fontId="0" fillId="0" borderId="0" xfId="0" applyNumberFormat="1" applyFont="1" applyFill="1" applyAlignment="1">
      <alignment vertical="center" wrapText="1"/>
    </xf>
    <xf numFmtId="167" fontId="1" fillId="0" borderId="0" xfId="2" applyNumberFormat="1" applyFont="1" applyFill="1" applyAlignment="1">
      <alignment vertical="center" wrapText="1"/>
    </xf>
    <xf numFmtId="0" fontId="0" fillId="9" borderId="0" xfId="0" applyFill="1" applyAlignment="1">
      <alignment horizontal="right" vertical="center" wrapText="1"/>
    </xf>
    <xf numFmtId="0" fontId="0" fillId="0" borderId="0" xfId="0" applyAlignment="1">
      <alignment horizontal="right" vertical="center" wrapText="1"/>
    </xf>
    <xf numFmtId="0" fontId="0" fillId="0" borderId="0" xfId="0" applyAlignment="1">
      <alignment horizontal="right"/>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168" fontId="0" fillId="0" borderId="0" xfId="1" applyNumberFormat="1" applyFont="1" applyAlignment="1" applyProtection="1">
      <alignment horizontal="left" vertical="top" wrapText="1"/>
    </xf>
    <xf numFmtId="168" fontId="0" fillId="0" borderId="0" xfId="0" applyNumberFormat="1" applyAlignment="1" applyProtection="1">
      <alignment horizontal="left" vertical="center" wrapText="1"/>
    </xf>
    <xf numFmtId="168" fontId="0" fillId="0" borderId="0" xfId="1" applyNumberFormat="1" applyFont="1" applyAlignment="1" applyProtection="1">
      <alignment horizontal="left" vertical="center" wrapText="1"/>
    </xf>
    <xf numFmtId="168" fontId="0" fillId="0" borderId="0" xfId="0" applyNumberFormat="1" applyAlignment="1">
      <alignment horizontal="left" vertical="center" wrapText="1"/>
    </xf>
    <xf numFmtId="0" fontId="18" fillId="0" borderId="0" xfId="0" applyFont="1" applyAlignment="1" applyProtection="1">
      <alignment horizontal="left" vertical="center" wrapText="1"/>
    </xf>
    <xf numFmtId="169" fontId="0" fillId="0" borderId="0" xfId="1" applyNumberFormat="1" applyFont="1" applyAlignment="1">
      <alignment horizontal="left" vertical="center" wrapText="1"/>
    </xf>
    <xf numFmtId="168" fontId="0" fillId="0" borderId="0" xfId="1" applyNumberFormat="1" applyFont="1" applyAlignment="1">
      <alignment horizontal="left" vertical="center" wrapText="1"/>
    </xf>
    <xf numFmtId="0" fontId="0" fillId="2" borderId="0" xfId="0" applyFont="1" applyFill="1" applyBorder="1" applyAlignment="1" applyProtection="1">
      <alignment horizontal="center" vertical="center"/>
    </xf>
    <xf numFmtId="0" fontId="22" fillId="0" borderId="0" xfId="0" applyFont="1" applyFill="1" applyAlignment="1">
      <alignment vertical="center" wrapText="1"/>
    </xf>
    <xf numFmtId="17" fontId="0" fillId="8" borderId="0" xfId="0" applyNumberFormat="1" applyFill="1" applyAlignment="1" applyProtection="1">
      <alignment horizontal="left" vertical="center" wrapText="1"/>
      <protection locked="0"/>
    </xf>
    <xf numFmtId="0" fontId="0" fillId="0" borderId="0" xfId="0" applyAlignment="1">
      <alignment horizontal="left" vertical="center"/>
    </xf>
    <xf numFmtId="0" fontId="0" fillId="8" borderId="0" xfId="0" applyFill="1" applyAlignment="1">
      <alignment horizontal="left" vertical="center"/>
    </xf>
    <xf numFmtId="0" fontId="0" fillId="0" borderId="0" xfId="0" applyFill="1" applyAlignment="1">
      <alignment horizontal="right"/>
    </xf>
    <xf numFmtId="3" fontId="0" fillId="0" borderId="0" xfId="0" applyNumberFormat="1" applyFill="1" applyAlignment="1">
      <alignment horizontal="right"/>
    </xf>
    <xf numFmtId="0" fontId="0" fillId="0" borderId="0" xfId="0" applyFont="1" applyFill="1" applyAlignment="1">
      <alignment horizontal="right" vertical="center" wrapText="1"/>
    </xf>
    <xf numFmtId="3" fontId="22" fillId="0" borderId="0" xfId="0" applyNumberFormat="1" applyFont="1" applyFill="1" applyAlignment="1">
      <alignment horizontal="right"/>
    </xf>
    <xf numFmtId="3" fontId="22" fillId="0" borderId="0" xfId="0" applyNumberFormat="1" applyFont="1" applyAlignment="1">
      <alignment horizontal="right"/>
    </xf>
    <xf numFmtId="168" fontId="22" fillId="0" borderId="0" xfId="1" applyNumberFormat="1" applyFont="1" applyAlignment="1">
      <alignment horizontal="left" vertical="center" wrapText="1"/>
    </xf>
    <xf numFmtId="17" fontId="23" fillId="0" borderId="0" xfId="0" applyNumberFormat="1" applyFont="1" applyProtection="1"/>
    <xf numFmtId="0" fontId="22" fillId="0" borderId="0" xfId="0" applyFont="1" applyProtection="1"/>
    <xf numFmtId="3" fontId="22" fillId="0" borderId="0" xfId="0" applyNumberFormat="1" applyFont="1" applyProtection="1"/>
    <xf numFmtId="3" fontId="22" fillId="0" borderId="0" xfId="0" applyNumberFormat="1" applyFont="1" applyFill="1" applyProtection="1"/>
    <xf numFmtId="0" fontId="22" fillId="0" borderId="0" xfId="0" applyFont="1" applyFill="1" applyProtection="1"/>
    <xf numFmtId="165" fontId="22" fillId="0" borderId="0" xfId="0" applyNumberFormat="1" applyFont="1" applyProtection="1"/>
    <xf numFmtId="0" fontId="27" fillId="0" borderId="24" xfId="0" applyFont="1" applyBorder="1" applyAlignment="1" applyProtection="1">
      <alignment horizontal="center" vertical="center" wrapText="1"/>
    </xf>
    <xf numFmtId="0" fontId="25" fillId="0" borderId="26" xfId="0" applyFont="1" applyBorder="1" applyAlignment="1" applyProtection="1">
      <alignment horizontal="center" vertical="center"/>
    </xf>
    <xf numFmtId="166" fontId="25" fillId="0" borderId="26" xfId="0" applyNumberFormat="1" applyFont="1" applyBorder="1" applyAlignment="1" applyProtection="1">
      <alignment horizontal="center" vertical="center"/>
    </xf>
    <xf numFmtId="3" fontId="22" fillId="0" borderId="0" xfId="0" applyNumberFormat="1" applyFont="1" applyFill="1" applyAlignment="1">
      <alignment vertical="center" wrapText="1"/>
    </xf>
    <xf numFmtId="167" fontId="22" fillId="0" borderId="0" xfId="2" applyNumberFormat="1" applyFont="1" applyFill="1" applyAlignment="1">
      <alignment vertical="center" wrapText="1"/>
    </xf>
    <xf numFmtId="6" fontId="22" fillId="0" borderId="0" xfId="1" applyNumberFormat="1"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horizontal="left" vertical="center" wrapText="1"/>
    </xf>
    <xf numFmtId="42" fontId="22" fillId="0" borderId="0" xfId="1" applyNumberFormat="1" applyFont="1" applyFill="1" applyAlignment="1">
      <alignment horizontal="left" vertical="center" wrapText="1"/>
    </xf>
    <xf numFmtId="0" fontId="22" fillId="0" borderId="0" xfId="0" applyFont="1" applyAlignment="1">
      <alignment horizontal="left" vertical="center" wrapText="1"/>
    </xf>
    <xf numFmtId="6" fontId="1" fillId="0" borderId="0" xfId="1" applyNumberFormat="1" applyFont="1" applyFill="1" applyAlignment="1">
      <alignment vertical="center" wrapText="1"/>
    </xf>
    <xf numFmtId="0" fontId="11" fillId="5" borderId="37" xfId="0" applyFont="1" applyFill="1" applyBorder="1" applyAlignment="1" applyProtection="1">
      <alignment horizontal="center"/>
    </xf>
    <xf numFmtId="0" fontId="11" fillId="5" borderId="38" xfId="0" applyFont="1" applyFill="1" applyBorder="1" applyAlignment="1" applyProtection="1">
      <alignment horizontal="center"/>
    </xf>
    <xf numFmtId="0" fontId="15" fillId="0" borderId="40" xfId="0" applyFont="1" applyBorder="1" applyAlignment="1" applyProtection="1">
      <alignment horizontal="center" vertical="center" wrapText="1"/>
      <protection locked="0"/>
    </xf>
    <xf numFmtId="0" fontId="20" fillId="0" borderId="37"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165" fontId="13" fillId="0" borderId="42" xfId="0" applyNumberFormat="1" applyFont="1" applyBorder="1" applyAlignment="1" applyProtection="1">
      <alignment horizontal="center" vertical="center"/>
    </xf>
    <xf numFmtId="165" fontId="13" fillId="0" borderId="43" xfId="0" applyNumberFormat="1" applyFont="1" applyBorder="1" applyAlignment="1" applyProtection="1">
      <alignment horizontal="center" vertical="center"/>
    </xf>
    <xf numFmtId="0" fontId="18" fillId="0" borderId="1"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xf>
    <xf numFmtId="165" fontId="13" fillId="0" borderId="3" xfId="0" applyNumberFormat="1" applyFont="1" applyBorder="1" applyAlignment="1" applyProtection="1">
      <alignment horizontal="center" vertical="center"/>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9" fontId="18" fillId="0" borderId="24" xfId="0" applyNumberFormat="1" applyFont="1" applyFill="1" applyBorder="1" applyAlignment="1" applyProtection="1">
      <alignment horizontal="center" vertical="center"/>
      <protection locked="0"/>
    </xf>
    <xf numFmtId="49" fontId="24" fillId="0" borderId="1" xfId="0" applyNumberFormat="1" applyFont="1" applyFill="1" applyBorder="1" applyAlignment="1" applyProtection="1">
      <alignment horizontal="center" vertical="center"/>
      <protection locked="0"/>
    </xf>
    <xf numFmtId="49" fontId="24" fillId="0" borderId="24" xfId="0" applyNumberFormat="1" applyFont="1" applyFill="1" applyBorder="1" applyAlignment="1" applyProtection="1">
      <alignment horizontal="center" vertical="center"/>
      <protection locked="0"/>
    </xf>
    <xf numFmtId="165" fontId="21" fillId="0" borderId="1" xfId="0" applyNumberFormat="1" applyFont="1" applyBorder="1" applyAlignment="1" applyProtection="1">
      <alignment horizontal="center" vertical="center"/>
    </xf>
    <xf numFmtId="165" fontId="21" fillId="0" borderId="3" xfId="0" applyNumberFormat="1" applyFont="1" applyBorder="1" applyAlignment="1" applyProtection="1">
      <alignment horizontal="center" vertical="center"/>
    </xf>
    <xf numFmtId="165" fontId="21" fillId="0" borderId="42" xfId="0" applyNumberFormat="1" applyFont="1" applyBorder="1" applyAlignment="1" applyProtection="1">
      <alignment horizontal="center" vertical="center"/>
    </xf>
    <xf numFmtId="165" fontId="21" fillId="0" borderId="43" xfId="0" applyNumberFormat="1" applyFont="1" applyBorder="1" applyAlignment="1" applyProtection="1">
      <alignment horizontal="center" vertical="center"/>
    </xf>
    <xf numFmtId="0" fontId="25" fillId="0" borderId="42"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26" fillId="0" borderId="42" xfId="0" applyFont="1" applyBorder="1" applyAlignment="1" applyProtection="1">
      <alignment horizontal="center" vertical="center"/>
    </xf>
    <xf numFmtId="0" fontId="26" fillId="0" borderId="43" xfId="0" applyFont="1" applyBorder="1" applyAlignment="1" applyProtection="1">
      <alignment horizontal="center" vertical="center"/>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3" fontId="0" fillId="3" borderId="28" xfId="0" applyNumberFormat="1" applyFont="1" applyFill="1" applyBorder="1" applyAlignment="1" applyProtection="1">
      <alignment horizontal="center" vertical="center"/>
    </xf>
    <xf numFmtId="3" fontId="0" fillId="3" borderId="34" xfId="0" applyNumberFormat="1" applyFont="1" applyFill="1" applyBorder="1" applyAlignment="1" applyProtection="1">
      <alignment horizontal="center" vertic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7" xfId="0" applyFont="1" applyFill="1" applyBorder="1" applyAlignment="1" applyProtection="1">
      <alignment horizontal="center"/>
    </xf>
    <xf numFmtId="0" fontId="0" fillId="2" borderId="0" xfId="0" applyFont="1" applyFill="1" applyBorder="1" applyAlignment="1" applyProtection="1">
      <alignment horizontal="center" vertical="center" wrapText="1"/>
    </xf>
    <xf numFmtId="166" fontId="0" fillId="2" borderId="28" xfId="0" applyNumberFormat="1" applyFont="1" applyFill="1" applyBorder="1" applyAlignment="1" applyProtection="1">
      <alignment horizontal="center" vertical="center"/>
    </xf>
    <xf numFmtId="166" fontId="0" fillId="2" borderId="34"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3" fontId="0" fillId="0" borderId="28" xfId="0" applyNumberFormat="1" applyFont="1" applyFill="1" applyBorder="1" applyAlignment="1" applyProtection="1">
      <alignment horizontal="center" vertical="center"/>
    </xf>
    <xf numFmtId="3" fontId="0" fillId="0" borderId="34" xfId="0" applyNumberFormat="1" applyFont="1" applyFill="1" applyBorder="1" applyAlignment="1" applyProtection="1">
      <alignment horizontal="center" vertical="center"/>
    </xf>
    <xf numFmtId="0" fontId="0" fillId="5" borderId="0" xfId="0" applyFill="1" applyBorder="1" applyAlignment="1" applyProtection="1">
      <alignment horizontal="center" vertical="center" wrapText="1"/>
    </xf>
    <xf numFmtId="164" fontId="0" fillId="5" borderId="30" xfId="1" applyNumberFormat="1" applyFont="1" applyFill="1" applyBorder="1" applyAlignment="1" applyProtection="1">
      <alignment horizontal="center" vertical="center"/>
    </xf>
    <xf numFmtId="164" fontId="0" fillId="5" borderId="33" xfId="1" applyNumberFormat="1" applyFont="1" applyFill="1" applyBorder="1" applyAlignment="1" applyProtection="1">
      <alignment horizontal="center" vertical="center"/>
    </xf>
    <xf numFmtId="164" fontId="0" fillId="5" borderId="35" xfId="1" applyNumberFormat="1" applyFont="1" applyFill="1" applyBorder="1" applyAlignment="1" applyProtection="1">
      <alignment horizontal="center" vertical="center"/>
    </xf>
    <xf numFmtId="164" fontId="0" fillId="5" borderId="36" xfId="1" applyNumberFormat="1"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3" fontId="0" fillId="2" borderId="30" xfId="0" applyNumberFormat="1" applyFont="1" applyFill="1" applyBorder="1" applyAlignment="1" applyProtection="1">
      <alignment horizontal="center" vertical="center"/>
    </xf>
    <xf numFmtId="3" fontId="0" fillId="2" borderId="33" xfId="0" applyNumberFormat="1" applyFont="1" applyFill="1" applyBorder="1" applyAlignment="1" applyProtection="1">
      <alignment horizontal="center" vertical="center"/>
    </xf>
    <xf numFmtId="3" fontId="0" fillId="2" borderId="35" xfId="0" applyNumberFormat="1" applyFont="1" applyFill="1" applyBorder="1" applyAlignment="1" applyProtection="1">
      <alignment horizontal="center" vertical="center"/>
    </xf>
    <xf numFmtId="3" fontId="0" fillId="2" borderId="36" xfId="0" applyNumberFormat="1"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0" fillId="3" borderId="0" xfId="0" applyFill="1" applyBorder="1" applyAlignment="1" applyProtection="1">
      <alignment horizontal="center" vertical="center" wrapText="1"/>
    </xf>
    <xf numFmtId="164" fontId="0" fillId="3" borderId="30" xfId="1" applyNumberFormat="1" applyFont="1" applyFill="1" applyBorder="1" applyAlignment="1" applyProtection="1">
      <alignment vertical="center"/>
    </xf>
    <xf numFmtId="164" fontId="0" fillId="3" borderId="33" xfId="1" applyNumberFormat="1" applyFont="1" applyFill="1" applyBorder="1" applyAlignment="1" applyProtection="1">
      <alignment vertical="center"/>
    </xf>
    <xf numFmtId="164" fontId="0" fillId="3" borderId="31" xfId="1" applyNumberFormat="1" applyFont="1" applyFill="1" applyBorder="1" applyAlignment="1" applyProtection="1">
      <alignment vertical="center"/>
    </xf>
    <xf numFmtId="164" fontId="0" fillId="3" borderId="29" xfId="1" applyNumberFormat="1" applyFont="1" applyFill="1" applyBorder="1" applyAlignment="1" applyProtection="1">
      <alignment vertical="center"/>
    </xf>
    <xf numFmtId="0" fontId="5" fillId="3" borderId="0" xfId="0" applyFont="1" applyFill="1" applyBorder="1" applyAlignment="1" applyProtection="1">
      <alignment horizontal="center" vertical="center"/>
    </xf>
    <xf numFmtId="164" fontId="0" fillId="5" borderId="30" xfId="1" applyNumberFormat="1" applyFont="1" applyFill="1" applyBorder="1" applyAlignment="1" applyProtection="1">
      <alignment vertical="center"/>
    </xf>
    <xf numFmtId="164" fontId="0" fillId="5" borderId="33" xfId="1" applyNumberFormat="1" applyFont="1" applyFill="1" applyBorder="1" applyAlignment="1" applyProtection="1">
      <alignment vertical="center"/>
    </xf>
    <xf numFmtId="164" fontId="0" fillId="5" borderId="31" xfId="1" applyNumberFormat="1" applyFont="1" applyFill="1" applyBorder="1" applyAlignment="1" applyProtection="1">
      <alignment vertical="center"/>
    </xf>
    <xf numFmtId="164" fontId="0" fillId="5" borderId="29" xfId="1" applyNumberFormat="1" applyFont="1" applyFill="1" applyBorder="1" applyAlignment="1" applyProtection="1">
      <alignment vertical="center"/>
    </xf>
    <xf numFmtId="0" fontId="18"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xf>
    <xf numFmtId="0" fontId="0" fillId="10" borderId="29" xfId="0" applyFont="1" applyFill="1" applyBorder="1" applyAlignment="1" applyProtection="1">
      <alignment horizontal="center" vertical="center"/>
    </xf>
    <xf numFmtId="3" fontId="0" fillId="10" borderId="28" xfId="0" applyNumberFormat="1" applyFont="1" applyFill="1" applyBorder="1" applyAlignment="1" applyProtection="1">
      <alignment horizontal="center" vertical="center"/>
    </xf>
    <xf numFmtId="3" fontId="0" fillId="10" borderId="34"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wrapText="1"/>
    </xf>
    <xf numFmtId="164" fontId="0" fillId="2" borderId="30" xfId="1" applyNumberFormat="1" applyFont="1" applyFill="1" applyBorder="1" applyAlignment="1" applyProtection="1">
      <alignment vertical="center"/>
    </xf>
    <xf numFmtId="164" fontId="0" fillId="2" borderId="33" xfId="1" applyNumberFormat="1" applyFont="1" applyFill="1" applyBorder="1" applyAlignment="1" applyProtection="1">
      <alignment vertical="center"/>
    </xf>
    <xf numFmtId="164" fontId="0" fillId="2" borderId="31" xfId="1" applyNumberFormat="1" applyFont="1" applyFill="1" applyBorder="1" applyAlignment="1" applyProtection="1">
      <alignment vertical="center"/>
    </xf>
    <xf numFmtId="164" fontId="0" fillId="2" borderId="29" xfId="1" applyNumberFormat="1" applyFont="1" applyFill="1" applyBorder="1" applyAlignment="1" applyProtection="1">
      <alignment vertical="center"/>
    </xf>
    <xf numFmtId="0" fontId="5" fillId="2" borderId="0" xfId="0" applyFont="1" applyFill="1" applyBorder="1" applyAlignment="1" applyProtection="1">
      <alignment horizontal="center" vertical="center"/>
    </xf>
    <xf numFmtId="0" fontId="0" fillId="10" borderId="0" xfId="0" applyFont="1" applyFill="1" applyBorder="1" applyAlignment="1" applyProtection="1">
      <alignment horizontal="center" vertical="center" wrapText="1"/>
    </xf>
    <xf numFmtId="3" fontId="0" fillId="10" borderId="30" xfId="0" applyNumberFormat="1" applyFont="1" applyFill="1" applyBorder="1" applyAlignment="1" applyProtection="1">
      <alignment horizontal="center" vertical="center"/>
    </xf>
    <xf numFmtId="3" fontId="0" fillId="10" borderId="33" xfId="0" applyNumberFormat="1" applyFont="1" applyFill="1" applyBorder="1" applyAlignment="1" applyProtection="1">
      <alignment horizontal="center" vertical="center"/>
    </xf>
    <xf numFmtId="3" fontId="0" fillId="10" borderId="35" xfId="0" applyNumberFormat="1" applyFont="1" applyFill="1" applyBorder="1" applyAlignment="1" applyProtection="1">
      <alignment horizontal="center" vertical="center"/>
    </xf>
    <xf numFmtId="3" fontId="0" fillId="10" borderId="36"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cellXfs>
  <cellStyles count="4">
    <cellStyle name="Currency" xfId="1" builtinId="4"/>
    <cellStyle name="Normal" xfId="0" builtinId="0"/>
    <cellStyle name="Normal 2" xfId="3"/>
    <cellStyle name="Percent" xfId="2" builtinId="5"/>
  </cellStyles>
  <dxfs count="6">
    <dxf>
      <font>
        <b/>
        <i val="0"/>
        <color rgb="FFFF0000"/>
      </font>
    </dxf>
    <dxf>
      <font>
        <b/>
        <i val="0"/>
        <color theme="9" tint="-0.24994659260841701"/>
      </font>
    </dxf>
    <dxf>
      <font>
        <b/>
        <i val="0"/>
        <color theme="9"/>
      </font>
    </dxf>
    <dxf>
      <font>
        <b/>
        <i val="0"/>
        <color rgb="FFFF0000"/>
      </font>
    </dxf>
    <dxf>
      <font>
        <b/>
        <i val="0"/>
        <color theme="9" tint="-0.24994659260841701"/>
      </font>
    </dxf>
    <dxf>
      <font>
        <b/>
        <i val="0"/>
        <color theme="9"/>
      </font>
    </dxf>
  </dxfs>
  <tableStyles count="0" defaultTableStyle="TableStyleMedium2" defaultPivotStyle="PivotStyleLight16"/>
  <colors>
    <mruColors>
      <color rgb="FF2ABC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Harm'!$R$2</c:f>
          <c:strCache>
            <c:ptCount val="1"/>
            <c:pt idx="0">
              <c:v>Total Harm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'Total Harm'!$Z$2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'Total Harm'!$AA$1:$BV$1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'Total Harm'!$AA$2:$BV$2</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xmlns:c16r2="http://schemas.microsoft.com/office/drawing/2015/06/chart">
            <c:ext xmlns:c16="http://schemas.microsoft.com/office/drawing/2014/chart" uri="{C3380CC4-5D6E-409C-BE32-E72D297353CC}">
              <c16:uniqueId val="{00000000-870E-4774-B87B-BCC618FC39FF}"/>
            </c:ext>
          </c:extLst>
        </c:ser>
        <c:ser>
          <c:idx val="1"/>
          <c:order val="1"/>
          <c:tx>
            <c:strRef>
              <c:f>'Total Harm'!$Z$3</c:f>
              <c:strCache>
                <c:ptCount val="1"/>
                <c:pt idx="0">
                  <c:v>Goal</c:v>
                </c:pt>
              </c:strCache>
            </c:strRef>
          </c:tx>
          <c:spPr>
            <a:ln w="28575" cap="rnd">
              <a:solidFill>
                <a:srgbClr val="92D050"/>
              </a:solidFill>
              <a:round/>
            </a:ln>
            <a:effectLst/>
          </c:spPr>
          <c:marker>
            <c:symbol val="none"/>
          </c:marker>
          <c:cat>
            <c:numRef>
              <c:f>'Total Harm'!$AA$1:$BV$1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'Total Harm'!$AA$3:$BV$3</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xmlns:c16r2="http://schemas.microsoft.com/office/drawing/2015/06/chart">
            <c:ext xmlns:c16="http://schemas.microsoft.com/office/drawing/2014/chart" uri="{C3380CC4-5D6E-409C-BE32-E72D297353CC}">
              <c16:uniqueId val="{00000001-870E-4774-B87B-BCC618FC39FF}"/>
            </c:ext>
          </c:extLst>
        </c:ser>
        <c:ser>
          <c:idx val="2"/>
          <c:order val="2"/>
          <c:tx>
            <c:strRef>
              <c:f>'Total Harm'!$Z$4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'Total Harm'!$AA$1:$BV$1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'Total Harm'!$AA$4:$BV$4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870E-4774-B87B-BCC618FC39FF}"/>
            </c:ext>
          </c:extLst>
        </c:ser>
        <c:dLbls>
          <c:showLegendKey val="0"/>
          <c:showVal val="0"/>
          <c:showCatName val="0"/>
          <c:showSerName val="0"/>
          <c:showPercent val="0"/>
          <c:showBubbleSize val="0"/>
        </c:dLbls>
        <c:marker val="1"/>
        <c:smooth val="0"/>
        <c:axId val="84311040"/>
        <c:axId val="84326272"/>
      </c:lineChart>
      <c:dateAx>
        <c:axId val="843110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326272"/>
        <c:crosses val="autoZero"/>
        <c:auto val="1"/>
        <c:lblOffset val="100"/>
        <c:baseTimeUnit val="months"/>
      </c:dateAx>
      <c:valAx>
        <c:axId val="84326272"/>
        <c:scaling>
          <c:orientation val="minMax"/>
        </c:scaling>
        <c:delete val="0"/>
        <c:axPos val="l"/>
        <c:majorGridlines>
          <c:spPr>
            <a:ln w="9525" cap="flat" cmpd="sng" algn="ctr">
              <a:solidFill>
                <a:schemeClr val="tx1">
                  <a:lumMod val="15000"/>
                  <a:lumOff val="85000"/>
                </a:schemeClr>
              </a:solidFill>
              <a:round/>
            </a:ln>
            <a:effectLst/>
          </c:spPr>
        </c:majorGridlines>
        <c:title>
          <c:tx>
            <c:strRef>
              <c:f>'Total Harm'!$R$8</c:f>
              <c:strCache>
                <c:ptCount val="1"/>
                <c:pt idx="0">
                  <c:v>Total Harms/1,000 Patient Days</c:v>
                </c:pt>
              </c:strCache>
            </c:strRef>
          </c:tx>
          <c:layout>
            <c:manualLayout>
              <c:xMode val="edge"/>
              <c:yMode val="edge"/>
              <c:x val="2.9749788290491744E-2"/>
              <c:y val="0.243154774229222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311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'ADE4'!$R$2</c:f>
          <c:strCache>
            <c:ptCount val="1"/>
            <c:pt idx="0">
              <c:v>Adverse Drug Events Due to Opioids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'ADE4'!$Z$2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'ADE4'!$AA$1:$BV$1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'ADE4'!$AA$2:$BV$2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DCE5-46E2-9ADF-BB685FA5DD69}"/>
            </c:ext>
          </c:extLst>
        </c:ser>
        <c:ser>
          <c:idx val="1"/>
          <c:order val="1"/>
          <c:tx>
            <c:strRef>
              <c:f>'ADE4'!$Z$3</c:f>
              <c:strCache>
                <c:ptCount val="1"/>
                <c:pt idx="0">
                  <c:v>Goal</c:v>
                </c:pt>
              </c:strCache>
            </c:strRef>
          </c:tx>
          <c:spPr>
            <a:ln w="28575" cap="rnd">
              <a:solidFill>
                <a:srgbClr val="92D050"/>
              </a:solidFill>
              <a:round/>
            </a:ln>
            <a:effectLst/>
          </c:spPr>
          <c:marker>
            <c:symbol val="none"/>
          </c:marker>
          <c:cat>
            <c:numRef>
              <c:f>'ADE4'!$AA$1:$BV$1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'ADE4'!$AA$3:$BV$3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DCE5-46E2-9ADF-BB685FA5DD69}"/>
            </c:ext>
          </c:extLst>
        </c:ser>
        <c:ser>
          <c:idx val="2"/>
          <c:order val="2"/>
          <c:tx>
            <c:strRef>
              <c:f>'ADE4'!$Z$4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'ADE4'!$AA$1:$BV$1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'ADE4'!$AA$4:$BV$4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DCE5-46E2-9ADF-BB685FA5DD69}"/>
            </c:ext>
          </c:extLst>
        </c:ser>
        <c:dLbls>
          <c:showLegendKey val="0"/>
          <c:showVal val="0"/>
          <c:showCatName val="0"/>
          <c:showSerName val="0"/>
          <c:showPercent val="0"/>
          <c:showBubbleSize val="0"/>
        </c:dLbls>
        <c:marker val="1"/>
        <c:smooth val="0"/>
        <c:axId val="95354880"/>
        <c:axId val="95357568"/>
      </c:lineChart>
      <c:dateAx>
        <c:axId val="9535488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357568"/>
        <c:crosses val="autoZero"/>
        <c:auto val="1"/>
        <c:lblOffset val="100"/>
        <c:baseTimeUnit val="months"/>
      </c:dateAx>
      <c:valAx>
        <c:axId val="95357568"/>
        <c:scaling>
          <c:orientation val="minMax"/>
        </c:scaling>
        <c:delete val="0"/>
        <c:axPos val="l"/>
        <c:majorGridlines>
          <c:spPr>
            <a:ln w="9525" cap="flat" cmpd="sng" algn="ctr">
              <a:solidFill>
                <a:schemeClr val="tx1">
                  <a:lumMod val="15000"/>
                  <a:lumOff val="85000"/>
                </a:schemeClr>
              </a:solidFill>
              <a:round/>
            </a:ln>
            <a:effectLst/>
          </c:spPr>
        </c:majorGridlines>
        <c:title>
          <c:tx>
            <c:strRef>
              <c:f>'ADE4'!$R$8</c:f>
              <c:strCache>
                <c:ptCount val="1"/>
                <c:pt idx="0">
                  <c:v>ADE/100 patients on IV opioid</c:v>
                </c:pt>
              </c:strCache>
            </c:strRef>
          </c:tx>
          <c:layout>
            <c:manualLayout>
              <c:xMode val="edge"/>
              <c:yMode val="edge"/>
              <c:x val="2.9749830966869506E-2"/>
              <c:y val="0.293281325045276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3548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'ADE4'!$R$2</c:f>
          <c:strCache>
            <c:ptCount val="1"/>
            <c:pt idx="0">
              <c:v>Adverse Drug Events Due to Opioids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'ADE4'!$Z$2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'ADE4'!$AA$1:$AX$1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'ADE4'!$AA$2:$AX$2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BD13-4D45-BCC5-DFBE2BFA4C66}"/>
            </c:ext>
          </c:extLst>
        </c:ser>
        <c:ser>
          <c:idx val="1"/>
          <c:order val="1"/>
          <c:tx>
            <c:strRef>
              <c:f>'ADE4'!$Z$3</c:f>
              <c:strCache>
                <c:ptCount val="1"/>
                <c:pt idx="0">
                  <c:v>Goal</c:v>
                </c:pt>
              </c:strCache>
            </c:strRef>
          </c:tx>
          <c:spPr>
            <a:ln w="28575" cap="rnd">
              <a:solidFill>
                <a:srgbClr val="92D050"/>
              </a:solidFill>
              <a:round/>
            </a:ln>
            <a:effectLst/>
          </c:spPr>
          <c:marker>
            <c:symbol val="none"/>
          </c:marker>
          <c:cat>
            <c:numRef>
              <c:f>'ADE4'!$AA$1:$AX$1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'ADE4'!$AA$3:$AX$3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BD13-4D45-BCC5-DFBE2BFA4C66}"/>
            </c:ext>
          </c:extLst>
        </c:ser>
        <c:ser>
          <c:idx val="2"/>
          <c:order val="2"/>
          <c:tx>
            <c:strRef>
              <c:f>'ADE4'!$Z$4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'ADE4'!$AA$1:$AX$1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'ADE4'!$AA$4:$AX$4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BD13-4D45-BCC5-DFBE2BFA4C66}"/>
            </c:ext>
          </c:extLst>
        </c:ser>
        <c:dLbls>
          <c:showLegendKey val="0"/>
          <c:showVal val="0"/>
          <c:showCatName val="0"/>
          <c:showSerName val="0"/>
          <c:showPercent val="0"/>
          <c:showBubbleSize val="0"/>
        </c:dLbls>
        <c:marker val="1"/>
        <c:smooth val="0"/>
        <c:axId val="95412224"/>
        <c:axId val="95414144"/>
      </c:lineChart>
      <c:dateAx>
        <c:axId val="9541222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14144"/>
        <c:crosses val="autoZero"/>
        <c:auto val="1"/>
        <c:lblOffset val="100"/>
        <c:baseTimeUnit val="months"/>
      </c:dateAx>
      <c:valAx>
        <c:axId val="95414144"/>
        <c:scaling>
          <c:orientation val="minMax"/>
        </c:scaling>
        <c:delete val="0"/>
        <c:axPos val="l"/>
        <c:majorGridlines>
          <c:spPr>
            <a:ln w="9525" cap="flat" cmpd="sng" algn="ctr">
              <a:solidFill>
                <a:schemeClr val="tx1">
                  <a:lumMod val="15000"/>
                  <a:lumOff val="85000"/>
                </a:schemeClr>
              </a:solidFill>
              <a:round/>
            </a:ln>
            <a:effectLst/>
          </c:spPr>
        </c:majorGridlines>
        <c:title>
          <c:tx>
            <c:strRef>
              <c:f>'ADE4'!$R$8</c:f>
              <c:strCache>
                <c:ptCount val="1"/>
                <c:pt idx="0">
                  <c:v>ADE/100 patients on IV opioid</c:v>
                </c:pt>
              </c:strCache>
            </c:strRef>
          </c:tx>
          <c:layout>
            <c:manualLayout>
              <c:xMode val="edge"/>
              <c:yMode val="edge"/>
              <c:x val="2.434077079107505E-2"/>
              <c:y val="0.270709933376617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122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'ADE4'!$R$2</c:f>
          <c:strCache>
            <c:ptCount val="1"/>
            <c:pt idx="0">
              <c:v>Adverse Drug Events Due to Opioids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'ADE4'!$Z$2</c:f>
              <c:strCache>
                <c:ptCount val="1"/>
                <c:pt idx="0">
                  <c:v>Baseline</c:v>
                </c:pt>
              </c:strCache>
            </c:strRef>
          </c:tx>
          <c:spPr>
            <a:ln w="28575" cap="rnd">
              <a:solidFill>
                <a:schemeClr val="accent1"/>
              </a:solidFill>
              <a:prstDash val="dash"/>
              <a:round/>
            </a:ln>
            <a:effectLst/>
          </c:spPr>
          <c:marker>
            <c:symbol val="none"/>
          </c:marker>
          <c:cat>
            <c:numRef>
              <c:f>'ADE4'!$AA$1:$AO$1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'ADE4'!$AA$2:$AO$2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89C2-46F2-A9BF-8B18B1A96573}"/>
            </c:ext>
          </c:extLst>
        </c:ser>
        <c:ser>
          <c:idx val="1"/>
          <c:order val="1"/>
          <c:tx>
            <c:strRef>
              <c:f>'ADE4'!$Z$3</c:f>
              <c:strCache>
                <c:ptCount val="1"/>
                <c:pt idx="0">
                  <c:v>Goal</c:v>
                </c:pt>
              </c:strCache>
            </c:strRef>
          </c:tx>
          <c:spPr>
            <a:ln w="28575" cap="rnd">
              <a:solidFill>
                <a:srgbClr val="92D050"/>
              </a:solidFill>
              <a:prstDash val="sysDot"/>
              <a:round/>
            </a:ln>
            <a:effectLst/>
          </c:spPr>
          <c:marker>
            <c:symbol val="none"/>
          </c:marker>
          <c:cat>
            <c:numRef>
              <c:f>'ADE4'!$AA$1:$AO$1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'ADE4'!$AA$3:$AO$3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89C2-46F2-A9BF-8B18B1A96573}"/>
            </c:ext>
          </c:extLst>
        </c:ser>
        <c:ser>
          <c:idx val="2"/>
          <c:order val="2"/>
          <c:tx>
            <c:strRef>
              <c:f>'ADE4'!$Z$4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'ADE4'!$AA$1:$AO$1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'ADE4'!$AA$4:$AO$4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89C2-46F2-A9BF-8B18B1A96573}"/>
            </c:ext>
          </c:extLst>
        </c:ser>
        <c:dLbls>
          <c:showLegendKey val="0"/>
          <c:showVal val="0"/>
          <c:showCatName val="0"/>
          <c:showSerName val="0"/>
          <c:showPercent val="0"/>
          <c:showBubbleSize val="0"/>
        </c:dLbls>
        <c:marker val="1"/>
        <c:smooth val="0"/>
        <c:axId val="95529216"/>
        <c:axId val="95535488"/>
      </c:lineChart>
      <c:dateAx>
        <c:axId val="9552921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535488"/>
        <c:crosses val="autoZero"/>
        <c:auto val="1"/>
        <c:lblOffset val="100"/>
        <c:baseTimeUnit val="months"/>
      </c:dateAx>
      <c:valAx>
        <c:axId val="95535488"/>
        <c:scaling>
          <c:orientation val="minMax"/>
        </c:scaling>
        <c:delete val="0"/>
        <c:axPos val="l"/>
        <c:majorGridlines>
          <c:spPr>
            <a:ln w="9525" cap="flat" cmpd="sng" algn="ctr">
              <a:solidFill>
                <a:schemeClr val="tx1">
                  <a:lumMod val="15000"/>
                  <a:lumOff val="85000"/>
                </a:schemeClr>
              </a:solidFill>
              <a:round/>
            </a:ln>
            <a:effectLst/>
          </c:spPr>
        </c:majorGridlines>
        <c:title>
          <c:tx>
            <c:strRef>
              <c:f>'ADE4'!$R$8</c:f>
              <c:strCache>
                <c:ptCount val="1"/>
                <c:pt idx="0">
                  <c:v>ADE/100 patients on IV opioid</c:v>
                </c:pt>
              </c:strCache>
            </c:strRef>
          </c:tx>
          <c:layout>
            <c:manualLayout>
              <c:xMode val="edge"/>
              <c:yMode val="edge"/>
              <c:x val="2.7045300878972278E-2"/>
              <c:y val="0.260195705481546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529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CAUTI2a!$R$2</c:f>
          <c:strCache>
            <c:ptCount val="1"/>
            <c:pt idx="0">
              <c:v>Catheter-Associated Urinary Tract Infection (CAUTI) Rate per 1,000 Catheter Days: All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CAUTI2a!$Z$2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CAUTI2a!$AA$1:$BV$1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CAUTI2a!$AA$2:$BV$2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B559-4758-A4E2-8B26F14D5D30}"/>
            </c:ext>
          </c:extLst>
        </c:ser>
        <c:ser>
          <c:idx val="1"/>
          <c:order val="1"/>
          <c:tx>
            <c:strRef>
              <c:f>CAUTI2a!$Z$3</c:f>
              <c:strCache>
                <c:ptCount val="1"/>
                <c:pt idx="0">
                  <c:v>Goal</c:v>
                </c:pt>
              </c:strCache>
            </c:strRef>
          </c:tx>
          <c:spPr>
            <a:ln w="28575" cap="rnd">
              <a:solidFill>
                <a:srgbClr val="92D050"/>
              </a:solidFill>
              <a:round/>
            </a:ln>
            <a:effectLst/>
          </c:spPr>
          <c:marker>
            <c:symbol val="none"/>
          </c:marker>
          <c:cat>
            <c:numRef>
              <c:f>CAUTI2a!$AA$1:$BV$1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CAUTI2a!$AA$3:$BV$3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B559-4758-A4E2-8B26F14D5D30}"/>
            </c:ext>
          </c:extLst>
        </c:ser>
        <c:ser>
          <c:idx val="2"/>
          <c:order val="2"/>
          <c:tx>
            <c:strRef>
              <c:f>CAUTI2a!$Z$4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CAUTI2a!$AA$1:$BV$1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CAUTI2a!$AA$4:$BV$4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B559-4758-A4E2-8B26F14D5D30}"/>
            </c:ext>
          </c:extLst>
        </c:ser>
        <c:dLbls>
          <c:showLegendKey val="0"/>
          <c:showVal val="0"/>
          <c:showCatName val="0"/>
          <c:showSerName val="0"/>
          <c:showPercent val="0"/>
          <c:showBubbleSize val="0"/>
        </c:dLbls>
        <c:marker val="1"/>
        <c:smooth val="0"/>
        <c:axId val="95680000"/>
        <c:axId val="96022912"/>
      </c:lineChart>
      <c:dateAx>
        <c:axId val="9568000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22912"/>
        <c:crosses val="autoZero"/>
        <c:auto val="1"/>
        <c:lblOffset val="100"/>
        <c:baseTimeUnit val="months"/>
      </c:dateAx>
      <c:valAx>
        <c:axId val="96022912"/>
        <c:scaling>
          <c:orientation val="minMax"/>
        </c:scaling>
        <c:delete val="0"/>
        <c:axPos val="l"/>
        <c:majorGridlines>
          <c:spPr>
            <a:ln w="9525" cap="flat" cmpd="sng" algn="ctr">
              <a:solidFill>
                <a:schemeClr val="tx1">
                  <a:lumMod val="15000"/>
                  <a:lumOff val="85000"/>
                </a:schemeClr>
              </a:solidFill>
              <a:round/>
            </a:ln>
            <a:effectLst/>
          </c:spPr>
        </c:majorGridlines>
        <c:title>
          <c:tx>
            <c:strRef>
              <c:f>CAUTI2a!$R$8</c:f>
              <c:strCache>
                <c:ptCount val="1"/>
                <c:pt idx="0">
                  <c:v>CAUTI/1,000 catheter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680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CAUTI2a!$R$2</c:f>
          <c:strCache>
            <c:ptCount val="1"/>
            <c:pt idx="0">
              <c:v>Catheter-Associated Urinary Tract Infection (CAUTI) Rate per 1,000 Catheter Days: All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CAUTI2a!$Z$2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CAUTI2a!$AA$1:$AX$1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CAUTI2a!$AA$2:$AX$2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413A-4BD6-88A6-093D19E2CAEB}"/>
            </c:ext>
          </c:extLst>
        </c:ser>
        <c:ser>
          <c:idx val="1"/>
          <c:order val="1"/>
          <c:tx>
            <c:strRef>
              <c:f>CAUTI2a!$Z$3</c:f>
              <c:strCache>
                <c:ptCount val="1"/>
                <c:pt idx="0">
                  <c:v>Goal</c:v>
                </c:pt>
              </c:strCache>
            </c:strRef>
          </c:tx>
          <c:spPr>
            <a:ln w="28575" cap="rnd">
              <a:solidFill>
                <a:srgbClr val="92D050"/>
              </a:solidFill>
              <a:round/>
            </a:ln>
            <a:effectLst/>
          </c:spPr>
          <c:marker>
            <c:symbol val="none"/>
          </c:marker>
          <c:cat>
            <c:numRef>
              <c:f>CAUTI2a!$AA$1:$AX$1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CAUTI2a!$AA$3:$AX$3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413A-4BD6-88A6-093D19E2CAEB}"/>
            </c:ext>
          </c:extLst>
        </c:ser>
        <c:ser>
          <c:idx val="2"/>
          <c:order val="2"/>
          <c:tx>
            <c:strRef>
              <c:f>CAUTI2a!$Z$4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CAUTI2a!$AA$1:$AX$1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CAUTI2a!$AA$4:$AX$4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413A-4BD6-88A6-093D19E2CAEB}"/>
            </c:ext>
          </c:extLst>
        </c:ser>
        <c:dLbls>
          <c:showLegendKey val="0"/>
          <c:showVal val="0"/>
          <c:showCatName val="0"/>
          <c:showSerName val="0"/>
          <c:showPercent val="0"/>
          <c:showBubbleSize val="0"/>
        </c:dLbls>
        <c:marker val="1"/>
        <c:smooth val="0"/>
        <c:axId val="96069120"/>
        <c:axId val="96071040"/>
      </c:lineChart>
      <c:dateAx>
        <c:axId val="960691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1040"/>
        <c:crosses val="autoZero"/>
        <c:auto val="1"/>
        <c:lblOffset val="100"/>
        <c:baseTimeUnit val="months"/>
      </c:dateAx>
      <c:valAx>
        <c:axId val="96071040"/>
        <c:scaling>
          <c:orientation val="minMax"/>
        </c:scaling>
        <c:delete val="0"/>
        <c:axPos val="l"/>
        <c:majorGridlines>
          <c:spPr>
            <a:ln w="9525" cap="flat" cmpd="sng" algn="ctr">
              <a:solidFill>
                <a:schemeClr val="tx1">
                  <a:lumMod val="15000"/>
                  <a:lumOff val="85000"/>
                </a:schemeClr>
              </a:solidFill>
              <a:round/>
            </a:ln>
            <a:effectLst/>
          </c:spPr>
        </c:majorGridlines>
        <c:title>
          <c:tx>
            <c:strRef>
              <c:f>CAUTI2a!$R$8</c:f>
              <c:strCache>
                <c:ptCount val="1"/>
                <c:pt idx="0">
                  <c:v>CAUTI/1,000 catheter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6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CAUTI2a!$R$2</c:f>
          <c:strCache>
            <c:ptCount val="1"/>
            <c:pt idx="0">
              <c:v>Catheter-Associated Urinary Tract Infection (CAUTI) Rate per 1,000 Catheter Days: All Units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CAUTI2a!$Z$2</c:f>
              <c:strCache>
                <c:ptCount val="1"/>
                <c:pt idx="0">
                  <c:v>Baseline</c:v>
                </c:pt>
              </c:strCache>
            </c:strRef>
          </c:tx>
          <c:spPr>
            <a:ln w="28575" cap="rnd">
              <a:solidFill>
                <a:schemeClr val="accent1"/>
              </a:solidFill>
              <a:prstDash val="dash"/>
              <a:round/>
            </a:ln>
            <a:effectLst/>
          </c:spPr>
          <c:marker>
            <c:symbol val="none"/>
          </c:marker>
          <c:cat>
            <c:numRef>
              <c:f>CAUTI2a!$AA$1:$AO$1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CAUTI2a!$AA$2:$AO$2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FDFE-4CC9-92E0-3B2A62F024ED}"/>
            </c:ext>
          </c:extLst>
        </c:ser>
        <c:ser>
          <c:idx val="1"/>
          <c:order val="1"/>
          <c:tx>
            <c:strRef>
              <c:f>CAUTI2a!$Z$3</c:f>
              <c:strCache>
                <c:ptCount val="1"/>
                <c:pt idx="0">
                  <c:v>Goal</c:v>
                </c:pt>
              </c:strCache>
            </c:strRef>
          </c:tx>
          <c:spPr>
            <a:ln w="28575" cap="rnd">
              <a:solidFill>
                <a:srgbClr val="92D050"/>
              </a:solidFill>
              <a:prstDash val="sysDot"/>
              <a:round/>
            </a:ln>
            <a:effectLst/>
          </c:spPr>
          <c:marker>
            <c:symbol val="none"/>
          </c:marker>
          <c:cat>
            <c:numRef>
              <c:f>CAUTI2a!$AA$1:$AO$1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CAUTI2a!$AA$3:$AO$3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FDFE-4CC9-92E0-3B2A62F024ED}"/>
            </c:ext>
          </c:extLst>
        </c:ser>
        <c:ser>
          <c:idx val="2"/>
          <c:order val="2"/>
          <c:tx>
            <c:strRef>
              <c:f>CAUTI2a!$Z$4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CAUTI2a!$AA$1:$AO$1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CAUTI2a!$AA$4:$AO$4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FDFE-4CC9-92E0-3B2A62F024ED}"/>
            </c:ext>
          </c:extLst>
        </c:ser>
        <c:dLbls>
          <c:showLegendKey val="0"/>
          <c:showVal val="0"/>
          <c:showCatName val="0"/>
          <c:showSerName val="0"/>
          <c:showPercent val="0"/>
          <c:showBubbleSize val="0"/>
        </c:dLbls>
        <c:marker val="1"/>
        <c:smooth val="0"/>
        <c:axId val="96120832"/>
        <c:axId val="96122752"/>
      </c:lineChart>
      <c:dateAx>
        <c:axId val="9612083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122752"/>
        <c:crosses val="autoZero"/>
        <c:auto val="1"/>
        <c:lblOffset val="100"/>
        <c:baseTimeUnit val="months"/>
      </c:dateAx>
      <c:valAx>
        <c:axId val="96122752"/>
        <c:scaling>
          <c:orientation val="minMax"/>
        </c:scaling>
        <c:delete val="0"/>
        <c:axPos val="l"/>
        <c:majorGridlines>
          <c:spPr>
            <a:ln w="9525" cap="flat" cmpd="sng" algn="ctr">
              <a:solidFill>
                <a:schemeClr val="tx1">
                  <a:lumMod val="15000"/>
                  <a:lumOff val="85000"/>
                </a:schemeClr>
              </a:solidFill>
              <a:round/>
            </a:ln>
            <a:effectLst/>
          </c:spPr>
        </c:majorGridlines>
        <c:title>
          <c:tx>
            <c:strRef>
              <c:f>CAUTI2a!$R$8</c:f>
              <c:strCache>
                <c:ptCount val="1"/>
                <c:pt idx="0">
                  <c:v>CAUTI/1,000 catheter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1208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CDIFF1!$R$2</c:f>
          <c:strCache>
            <c:ptCount val="1"/>
            <c:pt idx="0">
              <c:v>Clostridium difficile Hospital Onset LabID Event per 10,000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CDIFF1!$Z$2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CDIFF1!$AA$1:$BV$1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CDIFF1!$AA$2:$BV$2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D2DD-426F-9786-29C07851F63B}"/>
            </c:ext>
          </c:extLst>
        </c:ser>
        <c:ser>
          <c:idx val="1"/>
          <c:order val="1"/>
          <c:tx>
            <c:strRef>
              <c:f>CDIFF1!$Z$3</c:f>
              <c:strCache>
                <c:ptCount val="1"/>
                <c:pt idx="0">
                  <c:v>Goal</c:v>
                </c:pt>
              </c:strCache>
            </c:strRef>
          </c:tx>
          <c:spPr>
            <a:ln w="28575" cap="rnd">
              <a:solidFill>
                <a:srgbClr val="92D050"/>
              </a:solidFill>
              <a:round/>
            </a:ln>
            <a:effectLst/>
          </c:spPr>
          <c:marker>
            <c:symbol val="none"/>
          </c:marker>
          <c:cat>
            <c:numRef>
              <c:f>CDIFF1!$AA$1:$BV$1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CDIFF1!$AA$3:$BV$3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D2DD-426F-9786-29C07851F63B}"/>
            </c:ext>
          </c:extLst>
        </c:ser>
        <c:ser>
          <c:idx val="2"/>
          <c:order val="2"/>
          <c:tx>
            <c:strRef>
              <c:f>CDIFF1!$Z$4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CDIFF1!$AA$1:$BV$1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CDIFF1!$AA$4:$BV$4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D2DD-426F-9786-29C07851F63B}"/>
            </c:ext>
          </c:extLst>
        </c:ser>
        <c:dLbls>
          <c:showLegendKey val="0"/>
          <c:showVal val="0"/>
          <c:showCatName val="0"/>
          <c:showSerName val="0"/>
          <c:showPercent val="0"/>
          <c:showBubbleSize val="0"/>
        </c:dLbls>
        <c:marker val="1"/>
        <c:smooth val="0"/>
        <c:axId val="96381952"/>
        <c:axId val="96393088"/>
      </c:lineChart>
      <c:dateAx>
        <c:axId val="963819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393088"/>
        <c:crosses val="autoZero"/>
        <c:auto val="1"/>
        <c:lblOffset val="100"/>
        <c:baseTimeUnit val="months"/>
      </c:dateAx>
      <c:valAx>
        <c:axId val="96393088"/>
        <c:scaling>
          <c:orientation val="minMax"/>
        </c:scaling>
        <c:delete val="0"/>
        <c:axPos val="l"/>
        <c:majorGridlines>
          <c:spPr>
            <a:ln w="9525" cap="flat" cmpd="sng" algn="ctr">
              <a:solidFill>
                <a:schemeClr val="tx1">
                  <a:lumMod val="15000"/>
                  <a:lumOff val="85000"/>
                </a:schemeClr>
              </a:solidFill>
              <a:round/>
            </a:ln>
            <a:effectLst/>
          </c:spPr>
        </c:majorGridlines>
        <c:title>
          <c:tx>
            <c:strRef>
              <c:f>CDIFF1!$R$8</c:f>
              <c:strCache>
                <c:ptCount val="1"/>
                <c:pt idx="0">
                  <c:v>C. diff/10,000 patient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381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CDIFF1!$R$2</c:f>
          <c:strCache>
            <c:ptCount val="1"/>
            <c:pt idx="0">
              <c:v>Clostridium difficile Hospital Onset LabID Event per 10,000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CDIFF1!$Z$2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CDIFF1!$AA$1:$AX$1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CDIFF1!$AA$2:$AX$2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9319-4174-AEC4-2908289556CB}"/>
            </c:ext>
          </c:extLst>
        </c:ser>
        <c:ser>
          <c:idx val="1"/>
          <c:order val="1"/>
          <c:tx>
            <c:strRef>
              <c:f>CDIFF1!$Z$3</c:f>
              <c:strCache>
                <c:ptCount val="1"/>
                <c:pt idx="0">
                  <c:v>Goal</c:v>
                </c:pt>
              </c:strCache>
            </c:strRef>
          </c:tx>
          <c:spPr>
            <a:ln w="28575" cap="rnd">
              <a:solidFill>
                <a:srgbClr val="92D050"/>
              </a:solidFill>
              <a:round/>
            </a:ln>
            <a:effectLst/>
          </c:spPr>
          <c:marker>
            <c:symbol val="none"/>
          </c:marker>
          <c:cat>
            <c:numRef>
              <c:f>CDIFF1!$AA$1:$AX$1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CDIFF1!$AA$3:$AX$3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9319-4174-AEC4-2908289556CB}"/>
            </c:ext>
          </c:extLst>
        </c:ser>
        <c:ser>
          <c:idx val="2"/>
          <c:order val="2"/>
          <c:tx>
            <c:strRef>
              <c:f>CDIFF1!$Z$4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CDIFF1!$AA$1:$AX$1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CDIFF1!$AA$4:$AX$4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9319-4174-AEC4-2908289556CB}"/>
            </c:ext>
          </c:extLst>
        </c:ser>
        <c:dLbls>
          <c:showLegendKey val="0"/>
          <c:showVal val="0"/>
          <c:showCatName val="0"/>
          <c:showSerName val="0"/>
          <c:showPercent val="0"/>
          <c:showBubbleSize val="0"/>
        </c:dLbls>
        <c:marker val="1"/>
        <c:smooth val="0"/>
        <c:axId val="96451584"/>
        <c:axId val="96453760"/>
      </c:lineChart>
      <c:dateAx>
        <c:axId val="9645158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453760"/>
        <c:crosses val="autoZero"/>
        <c:auto val="1"/>
        <c:lblOffset val="100"/>
        <c:baseTimeUnit val="months"/>
      </c:dateAx>
      <c:valAx>
        <c:axId val="96453760"/>
        <c:scaling>
          <c:orientation val="minMax"/>
        </c:scaling>
        <c:delete val="0"/>
        <c:axPos val="l"/>
        <c:majorGridlines>
          <c:spPr>
            <a:ln w="9525" cap="flat" cmpd="sng" algn="ctr">
              <a:solidFill>
                <a:schemeClr val="tx1">
                  <a:lumMod val="15000"/>
                  <a:lumOff val="85000"/>
                </a:schemeClr>
              </a:solidFill>
              <a:round/>
            </a:ln>
            <a:effectLst/>
          </c:spPr>
        </c:majorGridlines>
        <c:title>
          <c:tx>
            <c:strRef>
              <c:f>CDIFF1!$R$8</c:f>
              <c:strCache>
                <c:ptCount val="1"/>
                <c:pt idx="0">
                  <c:v>C. diff/10,000 patient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451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CDIFF1!$R$2</c:f>
          <c:strCache>
            <c:ptCount val="1"/>
            <c:pt idx="0">
              <c:v>Clostridium difficile Hospital Onset LabID Event per 10,000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CDIFF1!$Z$2</c:f>
              <c:strCache>
                <c:ptCount val="1"/>
                <c:pt idx="0">
                  <c:v>Baseline</c:v>
                </c:pt>
              </c:strCache>
            </c:strRef>
          </c:tx>
          <c:spPr>
            <a:ln w="28575" cap="rnd">
              <a:solidFill>
                <a:schemeClr val="accent1"/>
              </a:solidFill>
              <a:prstDash val="dash"/>
              <a:round/>
            </a:ln>
            <a:effectLst/>
          </c:spPr>
          <c:marker>
            <c:symbol val="none"/>
          </c:marker>
          <c:cat>
            <c:numRef>
              <c:f>CDIFF1!$AA$1:$AO$1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CDIFF1!$AA$2:$AO$2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9CC1-4523-AC27-052F44E2227E}"/>
            </c:ext>
          </c:extLst>
        </c:ser>
        <c:ser>
          <c:idx val="1"/>
          <c:order val="1"/>
          <c:tx>
            <c:strRef>
              <c:f>CDIFF1!$Z$3</c:f>
              <c:strCache>
                <c:ptCount val="1"/>
                <c:pt idx="0">
                  <c:v>Goal</c:v>
                </c:pt>
              </c:strCache>
            </c:strRef>
          </c:tx>
          <c:spPr>
            <a:ln w="28575" cap="rnd">
              <a:solidFill>
                <a:srgbClr val="92D050"/>
              </a:solidFill>
              <a:prstDash val="sysDot"/>
              <a:round/>
            </a:ln>
            <a:effectLst/>
          </c:spPr>
          <c:marker>
            <c:symbol val="none"/>
          </c:marker>
          <c:cat>
            <c:numRef>
              <c:f>CDIFF1!$AA$1:$AO$1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CDIFF1!$AA$3:$AO$3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9CC1-4523-AC27-052F44E2227E}"/>
            </c:ext>
          </c:extLst>
        </c:ser>
        <c:ser>
          <c:idx val="2"/>
          <c:order val="2"/>
          <c:tx>
            <c:strRef>
              <c:f>CDIFF1!$Z$4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CDIFF1!$AA$1:$AO$1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CDIFF1!$AA$4:$AO$4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9CC1-4523-AC27-052F44E2227E}"/>
            </c:ext>
          </c:extLst>
        </c:ser>
        <c:dLbls>
          <c:showLegendKey val="0"/>
          <c:showVal val="0"/>
          <c:showCatName val="0"/>
          <c:showSerName val="0"/>
          <c:showPercent val="0"/>
          <c:showBubbleSize val="0"/>
        </c:dLbls>
        <c:marker val="1"/>
        <c:smooth val="0"/>
        <c:axId val="96478720"/>
        <c:axId val="96480640"/>
      </c:lineChart>
      <c:dateAx>
        <c:axId val="964787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480640"/>
        <c:crosses val="autoZero"/>
        <c:auto val="1"/>
        <c:lblOffset val="100"/>
        <c:baseTimeUnit val="months"/>
      </c:dateAx>
      <c:valAx>
        <c:axId val="96480640"/>
        <c:scaling>
          <c:orientation val="minMax"/>
        </c:scaling>
        <c:delete val="0"/>
        <c:axPos val="l"/>
        <c:majorGridlines>
          <c:spPr>
            <a:ln w="9525" cap="flat" cmpd="sng" algn="ctr">
              <a:solidFill>
                <a:schemeClr val="tx1">
                  <a:lumMod val="15000"/>
                  <a:lumOff val="85000"/>
                </a:schemeClr>
              </a:solidFill>
              <a:round/>
            </a:ln>
            <a:effectLst/>
          </c:spPr>
        </c:majorGridlines>
        <c:title>
          <c:tx>
            <c:strRef>
              <c:f>CDIFF1!$R$8</c:f>
              <c:strCache>
                <c:ptCount val="1"/>
                <c:pt idx="0">
                  <c:v>C. diff/10,000 patient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4787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CLABSI2a!$R$2</c:f>
          <c:strCache>
            <c:ptCount val="1"/>
            <c:pt idx="0">
              <c:v>Central Line-Associated Blood Stream Infection (CLABSI) Rate per 1,000 Central Line Days: All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CLABSI2a!$Z$2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CLABSI2a!$AA$1:$BV$1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CLABSI2a!$AA$2:$BV$2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4EC9-4E7D-9262-CB96F7B8C201}"/>
            </c:ext>
          </c:extLst>
        </c:ser>
        <c:ser>
          <c:idx val="1"/>
          <c:order val="1"/>
          <c:tx>
            <c:strRef>
              <c:f>CLABSI2a!$Z$3</c:f>
              <c:strCache>
                <c:ptCount val="1"/>
                <c:pt idx="0">
                  <c:v>Goal</c:v>
                </c:pt>
              </c:strCache>
            </c:strRef>
          </c:tx>
          <c:spPr>
            <a:ln w="28575" cap="rnd">
              <a:solidFill>
                <a:srgbClr val="92D050"/>
              </a:solidFill>
              <a:round/>
            </a:ln>
            <a:effectLst/>
          </c:spPr>
          <c:marker>
            <c:symbol val="none"/>
          </c:marker>
          <c:cat>
            <c:numRef>
              <c:f>CLABSI2a!$AA$1:$BV$1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CLABSI2a!$AA$3:$BV$3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4EC9-4E7D-9262-CB96F7B8C201}"/>
            </c:ext>
          </c:extLst>
        </c:ser>
        <c:ser>
          <c:idx val="2"/>
          <c:order val="2"/>
          <c:tx>
            <c:strRef>
              <c:f>CLABSI2a!$Z$4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CLABSI2a!$AA$1:$BV$1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CLABSI2a!$AA$4:$BV$4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4EC9-4E7D-9262-CB96F7B8C201}"/>
            </c:ext>
          </c:extLst>
        </c:ser>
        <c:dLbls>
          <c:showLegendKey val="0"/>
          <c:showVal val="0"/>
          <c:showCatName val="0"/>
          <c:showSerName val="0"/>
          <c:showPercent val="0"/>
          <c:showBubbleSize val="0"/>
        </c:dLbls>
        <c:marker val="1"/>
        <c:smooth val="0"/>
        <c:axId val="97706752"/>
        <c:axId val="97709440"/>
      </c:lineChart>
      <c:dateAx>
        <c:axId val="977067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709440"/>
        <c:crosses val="autoZero"/>
        <c:auto val="1"/>
        <c:lblOffset val="100"/>
        <c:baseTimeUnit val="months"/>
      </c:dateAx>
      <c:valAx>
        <c:axId val="97709440"/>
        <c:scaling>
          <c:orientation val="minMax"/>
        </c:scaling>
        <c:delete val="0"/>
        <c:axPos val="l"/>
        <c:majorGridlines>
          <c:spPr>
            <a:ln w="9525" cap="flat" cmpd="sng" algn="ctr">
              <a:solidFill>
                <a:schemeClr val="tx1">
                  <a:lumMod val="15000"/>
                  <a:lumOff val="85000"/>
                </a:schemeClr>
              </a:solidFill>
              <a:round/>
            </a:ln>
            <a:effectLst/>
          </c:spPr>
        </c:majorGridlines>
        <c:title>
          <c:tx>
            <c:strRef>
              <c:f>CLABSI2a!$R$8</c:f>
              <c:strCache>
                <c:ptCount val="1"/>
                <c:pt idx="0">
                  <c:v>CLABSI/1,000 line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706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Harm'!$R$2</c:f>
          <c:strCache>
            <c:ptCount val="1"/>
            <c:pt idx="0">
              <c:v>Total Harm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'Total Harm'!$Z$2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'Total Harm'!$AA$1:$AX$1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'Total Harm'!$AA$2:$AX$2</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0-CAD1-47FF-8067-BD4F25FCD8AF}"/>
            </c:ext>
          </c:extLst>
        </c:ser>
        <c:ser>
          <c:idx val="1"/>
          <c:order val="1"/>
          <c:tx>
            <c:strRef>
              <c:f>'Total Harm'!$Z$3</c:f>
              <c:strCache>
                <c:ptCount val="1"/>
                <c:pt idx="0">
                  <c:v>Goal</c:v>
                </c:pt>
              </c:strCache>
            </c:strRef>
          </c:tx>
          <c:spPr>
            <a:ln w="28575" cap="rnd">
              <a:solidFill>
                <a:srgbClr val="92D050"/>
              </a:solidFill>
              <a:round/>
            </a:ln>
            <a:effectLst/>
          </c:spPr>
          <c:marker>
            <c:symbol val="none"/>
          </c:marker>
          <c:cat>
            <c:numRef>
              <c:f>'Total Harm'!$AA$1:$AX$1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'Total Harm'!$AA$3:$AX$3</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1-CAD1-47FF-8067-BD4F25FCD8AF}"/>
            </c:ext>
          </c:extLst>
        </c:ser>
        <c:ser>
          <c:idx val="2"/>
          <c:order val="2"/>
          <c:tx>
            <c:strRef>
              <c:f>'Total Harm'!$Z$4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'Total Harm'!$AA$1:$AX$1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'Total Harm'!$AA$4:$AX$4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CAD1-47FF-8067-BD4F25FCD8AF}"/>
            </c:ext>
          </c:extLst>
        </c:ser>
        <c:dLbls>
          <c:showLegendKey val="0"/>
          <c:showVal val="0"/>
          <c:showCatName val="0"/>
          <c:showSerName val="0"/>
          <c:showPercent val="0"/>
          <c:showBubbleSize val="0"/>
        </c:dLbls>
        <c:marker val="1"/>
        <c:smooth val="0"/>
        <c:axId val="85892096"/>
        <c:axId val="85894272"/>
      </c:lineChart>
      <c:dateAx>
        <c:axId val="858920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94272"/>
        <c:crosses val="autoZero"/>
        <c:auto val="1"/>
        <c:lblOffset val="100"/>
        <c:baseTimeUnit val="months"/>
      </c:dateAx>
      <c:valAx>
        <c:axId val="85894272"/>
        <c:scaling>
          <c:orientation val="minMax"/>
        </c:scaling>
        <c:delete val="0"/>
        <c:axPos val="l"/>
        <c:majorGridlines>
          <c:spPr>
            <a:ln w="9525" cap="flat" cmpd="sng" algn="ctr">
              <a:solidFill>
                <a:schemeClr val="tx1">
                  <a:lumMod val="15000"/>
                  <a:lumOff val="85000"/>
                </a:schemeClr>
              </a:solidFill>
              <a:round/>
            </a:ln>
            <a:effectLst/>
          </c:spPr>
        </c:majorGridlines>
        <c:title>
          <c:tx>
            <c:strRef>
              <c:f>'Total Harm'!$R$8</c:f>
              <c:strCache>
                <c:ptCount val="1"/>
                <c:pt idx="0">
                  <c:v>Total Harms/1,000 Patient Days</c:v>
                </c:pt>
              </c:strCache>
            </c:strRef>
          </c:tx>
          <c:layout>
            <c:manualLayout>
              <c:xMode val="edge"/>
              <c:yMode val="edge"/>
              <c:x val="2.9392117568470273E-2"/>
              <c:y val="0.23940155864437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92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CLABSI2a!$R$2</c:f>
          <c:strCache>
            <c:ptCount val="1"/>
            <c:pt idx="0">
              <c:v>Central Line-Associated Blood Stream Infection (CLABSI) Rate per 1,000 Central Line Days: All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CLABSI2a!$Z$2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CLABSI2a!$AA$1:$AX$1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CLABSI2a!$AA$2:$AX$2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2B2A-46EF-B605-C1AA9D5DE86E}"/>
            </c:ext>
          </c:extLst>
        </c:ser>
        <c:ser>
          <c:idx val="1"/>
          <c:order val="1"/>
          <c:tx>
            <c:strRef>
              <c:f>CLABSI2a!$Z$3</c:f>
              <c:strCache>
                <c:ptCount val="1"/>
                <c:pt idx="0">
                  <c:v>Goal</c:v>
                </c:pt>
              </c:strCache>
            </c:strRef>
          </c:tx>
          <c:spPr>
            <a:ln w="28575" cap="rnd">
              <a:solidFill>
                <a:srgbClr val="92D050"/>
              </a:solidFill>
              <a:round/>
            </a:ln>
            <a:effectLst/>
          </c:spPr>
          <c:marker>
            <c:symbol val="none"/>
          </c:marker>
          <c:cat>
            <c:numRef>
              <c:f>CLABSI2a!$AA$1:$AX$1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CLABSI2a!$AA$3:$AX$3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2B2A-46EF-B605-C1AA9D5DE86E}"/>
            </c:ext>
          </c:extLst>
        </c:ser>
        <c:ser>
          <c:idx val="2"/>
          <c:order val="2"/>
          <c:tx>
            <c:strRef>
              <c:f>CLABSI2a!$Z$4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CLABSI2a!$AA$1:$AX$1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CLABSI2a!$AA$4:$AX$4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2B2A-46EF-B605-C1AA9D5DE86E}"/>
            </c:ext>
          </c:extLst>
        </c:ser>
        <c:dLbls>
          <c:showLegendKey val="0"/>
          <c:showVal val="0"/>
          <c:showCatName val="0"/>
          <c:showSerName val="0"/>
          <c:showPercent val="0"/>
          <c:showBubbleSize val="0"/>
        </c:dLbls>
        <c:marker val="1"/>
        <c:smooth val="0"/>
        <c:axId val="97772288"/>
        <c:axId val="97774208"/>
      </c:lineChart>
      <c:dateAx>
        <c:axId val="9777228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774208"/>
        <c:crosses val="autoZero"/>
        <c:auto val="1"/>
        <c:lblOffset val="100"/>
        <c:baseTimeUnit val="months"/>
      </c:dateAx>
      <c:valAx>
        <c:axId val="97774208"/>
        <c:scaling>
          <c:orientation val="minMax"/>
        </c:scaling>
        <c:delete val="0"/>
        <c:axPos val="l"/>
        <c:majorGridlines>
          <c:spPr>
            <a:ln w="9525" cap="flat" cmpd="sng" algn="ctr">
              <a:solidFill>
                <a:schemeClr val="tx1">
                  <a:lumMod val="15000"/>
                  <a:lumOff val="85000"/>
                </a:schemeClr>
              </a:solidFill>
              <a:round/>
            </a:ln>
            <a:effectLst/>
          </c:spPr>
        </c:majorGridlines>
        <c:title>
          <c:tx>
            <c:strRef>
              <c:f>CLABSI2a!$R$8</c:f>
              <c:strCache>
                <c:ptCount val="1"/>
                <c:pt idx="0">
                  <c:v>CLABSI/1,000 line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7722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CLABSI2a!$R$2</c:f>
          <c:strCache>
            <c:ptCount val="1"/>
            <c:pt idx="0">
              <c:v>Central Line-Associated Blood Stream Infection (CLABSI) Rate per 1,000 Central Line Days: All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CLABSI2a!$Z$2</c:f>
              <c:strCache>
                <c:ptCount val="1"/>
                <c:pt idx="0">
                  <c:v>Baseline</c:v>
                </c:pt>
              </c:strCache>
            </c:strRef>
          </c:tx>
          <c:spPr>
            <a:ln w="28575" cap="rnd">
              <a:solidFill>
                <a:schemeClr val="accent1"/>
              </a:solidFill>
              <a:prstDash val="dash"/>
              <a:round/>
            </a:ln>
            <a:effectLst/>
          </c:spPr>
          <c:marker>
            <c:symbol val="none"/>
          </c:marker>
          <c:cat>
            <c:numRef>
              <c:f>CLABSI2a!$AA$1:$AO$1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CLABSI2a!$AA$2:$AO$2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F639-43BD-A521-86C913B53DB6}"/>
            </c:ext>
          </c:extLst>
        </c:ser>
        <c:ser>
          <c:idx val="1"/>
          <c:order val="1"/>
          <c:tx>
            <c:strRef>
              <c:f>CLABSI2a!$Z$3</c:f>
              <c:strCache>
                <c:ptCount val="1"/>
                <c:pt idx="0">
                  <c:v>Goal</c:v>
                </c:pt>
              </c:strCache>
            </c:strRef>
          </c:tx>
          <c:spPr>
            <a:ln w="28575" cap="rnd">
              <a:solidFill>
                <a:srgbClr val="92D050"/>
              </a:solidFill>
              <a:prstDash val="sysDot"/>
              <a:round/>
            </a:ln>
            <a:effectLst/>
          </c:spPr>
          <c:marker>
            <c:symbol val="none"/>
          </c:marker>
          <c:cat>
            <c:numRef>
              <c:f>CLABSI2a!$AA$1:$AO$1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CLABSI2a!$AA$3:$AO$3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F639-43BD-A521-86C913B53DB6}"/>
            </c:ext>
          </c:extLst>
        </c:ser>
        <c:ser>
          <c:idx val="2"/>
          <c:order val="2"/>
          <c:tx>
            <c:strRef>
              <c:f>CLABSI2a!$Z$4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CLABSI2a!$AA$1:$AO$1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CLABSI2a!$AA$4:$AO$4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F639-43BD-A521-86C913B53DB6}"/>
            </c:ext>
          </c:extLst>
        </c:ser>
        <c:dLbls>
          <c:showLegendKey val="0"/>
          <c:showVal val="0"/>
          <c:showCatName val="0"/>
          <c:showSerName val="0"/>
          <c:showPercent val="0"/>
          <c:showBubbleSize val="0"/>
        </c:dLbls>
        <c:marker val="1"/>
        <c:smooth val="0"/>
        <c:axId val="97872896"/>
        <c:axId val="97879168"/>
      </c:lineChart>
      <c:dateAx>
        <c:axId val="978728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879168"/>
        <c:crosses val="autoZero"/>
        <c:auto val="1"/>
        <c:lblOffset val="100"/>
        <c:baseTimeUnit val="months"/>
      </c:dateAx>
      <c:valAx>
        <c:axId val="97879168"/>
        <c:scaling>
          <c:orientation val="minMax"/>
        </c:scaling>
        <c:delete val="0"/>
        <c:axPos val="l"/>
        <c:majorGridlines>
          <c:spPr>
            <a:ln w="9525" cap="flat" cmpd="sng" algn="ctr">
              <a:solidFill>
                <a:schemeClr val="tx1">
                  <a:lumMod val="15000"/>
                  <a:lumOff val="85000"/>
                </a:schemeClr>
              </a:solidFill>
              <a:round/>
            </a:ln>
            <a:effectLst/>
          </c:spPr>
        </c:majorGridlines>
        <c:title>
          <c:tx>
            <c:strRef>
              <c:f>CLABSI2a!$R$8</c:f>
              <c:strCache>
                <c:ptCount val="1"/>
                <c:pt idx="0">
                  <c:v>CLABSI/1,000 line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78728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Falls1!$R$2</c:f>
          <c:strCache>
            <c:ptCount val="1"/>
            <c:pt idx="0">
              <c:v>Falls with Injury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Falls1!$Z$2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Falls1!$AA$1:$BV$1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Falls1!$AA$2:$BV$2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8A6F-43C6-B587-F70189DDA6FE}"/>
            </c:ext>
          </c:extLst>
        </c:ser>
        <c:ser>
          <c:idx val="1"/>
          <c:order val="1"/>
          <c:tx>
            <c:strRef>
              <c:f>Falls1!$Z$3</c:f>
              <c:strCache>
                <c:ptCount val="1"/>
                <c:pt idx="0">
                  <c:v>Goal</c:v>
                </c:pt>
              </c:strCache>
            </c:strRef>
          </c:tx>
          <c:spPr>
            <a:ln w="28575" cap="rnd">
              <a:solidFill>
                <a:srgbClr val="92D050"/>
              </a:solidFill>
              <a:round/>
            </a:ln>
            <a:effectLst/>
          </c:spPr>
          <c:marker>
            <c:symbol val="none"/>
          </c:marker>
          <c:cat>
            <c:numRef>
              <c:f>Falls1!$AA$1:$BV$1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Falls1!$AA$3:$BV$3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8A6F-43C6-B587-F70189DDA6FE}"/>
            </c:ext>
          </c:extLst>
        </c:ser>
        <c:ser>
          <c:idx val="2"/>
          <c:order val="2"/>
          <c:tx>
            <c:strRef>
              <c:f>Falls1!$Z$4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Falls1!$AA$1:$BV$1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Falls1!$AA$4:$BV$4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8A6F-43C6-B587-F70189DDA6FE}"/>
            </c:ext>
          </c:extLst>
        </c:ser>
        <c:dLbls>
          <c:showLegendKey val="0"/>
          <c:showVal val="0"/>
          <c:showCatName val="0"/>
          <c:showSerName val="0"/>
          <c:showPercent val="0"/>
          <c:showBubbleSize val="0"/>
        </c:dLbls>
        <c:marker val="1"/>
        <c:smooth val="0"/>
        <c:axId val="98064640"/>
        <c:axId val="98067584"/>
      </c:lineChart>
      <c:dateAx>
        <c:axId val="980646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67584"/>
        <c:crosses val="autoZero"/>
        <c:auto val="1"/>
        <c:lblOffset val="100"/>
        <c:baseTimeUnit val="months"/>
      </c:dateAx>
      <c:valAx>
        <c:axId val="98067584"/>
        <c:scaling>
          <c:orientation val="minMax"/>
        </c:scaling>
        <c:delete val="0"/>
        <c:axPos val="l"/>
        <c:majorGridlines>
          <c:spPr>
            <a:ln w="9525" cap="flat" cmpd="sng" algn="ctr">
              <a:solidFill>
                <a:schemeClr val="tx1">
                  <a:lumMod val="15000"/>
                  <a:lumOff val="85000"/>
                </a:schemeClr>
              </a:solidFill>
              <a:round/>
            </a:ln>
            <a:effectLst/>
          </c:spPr>
        </c:majorGridlines>
        <c:title>
          <c:tx>
            <c:strRef>
              <c:f>Falls1!$R$8</c:f>
              <c:strCache>
                <c:ptCount val="1"/>
                <c:pt idx="0">
                  <c:v>Falls with Injury/1,000 patient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64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Falls1!$R$2</c:f>
          <c:strCache>
            <c:ptCount val="1"/>
            <c:pt idx="0">
              <c:v>Falls with Injury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Falls1!$Z$2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Falls1!$AA$1:$AX$1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Falls1!$AA$2:$AX$2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E694-4C8D-9CF0-5F4CED09099F}"/>
            </c:ext>
          </c:extLst>
        </c:ser>
        <c:ser>
          <c:idx val="1"/>
          <c:order val="1"/>
          <c:tx>
            <c:strRef>
              <c:f>Falls1!$Z$3</c:f>
              <c:strCache>
                <c:ptCount val="1"/>
                <c:pt idx="0">
                  <c:v>Goal</c:v>
                </c:pt>
              </c:strCache>
            </c:strRef>
          </c:tx>
          <c:spPr>
            <a:ln w="28575" cap="rnd">
              <a:solidFill>
                <a:srgbClr val="92D050"/>
              </a:solidFill>
              <a:round/>
            </a:ln>
            <a:effectLst/>
          </c:spPr>
          <c:marker>
            <c:symbol val="none"/>
          </c:marker>
          <c:cat>
            <c:numRef>
              <c:f>Falls1!$AA$1:$AX$1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Falls1!$AA$3:$AX$3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E694-4C8D-9CF0-5F4CED09099F}"/>
            </c:ext>
          </c:extLst>
        </c:ser>
        <c:ser>
          <c:idx val="2"/>
          <c:order val="2"/>
          <c:tx>
            <c:strRef>
              <c:f>Falls1!$Z$4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Falls1!$AA$1:$AX$1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Falls1!$AA$4:$AX$4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E694-4C8D-9CF0-5F4CED09099F}"/>
            </c:ext>
          </c:extLst>
        </c:ser>
        <c:dLbls>
          <c:showLegendKey val="0"/>
          <c:showVal val="0"/>
          <c:showCatName val="0"/>
          <c:showSerName val="0"/>
          <c:showPercent val="0"/>
          <c:showBubbleSize val="0"/>
        </c:dLbls>
        <c:marker val="1"/>
        <c:smooth val="0"/>
        <c:axId val="98003200"/>
        <c:axId val="98005376"/>
      </c:lineChart>
      <c:dateAx>
        <c:axId val="9800320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05376"/>
        <c:crosses val="autoZero"/>
        <c:auto val="1"/>
        <c:lblOffset val="100"/>
        <c:baseTimeUnit val="months"/>
      </c:dateAx>
      <c:valAx>
        <c:axId val="98005376"/>
        <c:scaling>
          <c:orientation val="minMax"/>
        </c:scaling>
        <c:delete val="0"/>
        <c:axPos val="l"/>
        <c:majorGridlines>
          <c:spPr>
            <a:ln w="9525" cap="flat" cmpd="sng" algn="ctr">
              <a:solidFill>
                <a:schemeClr val="tx1">
                  <a:lumMod val="15000"/>
                  <a:lumOff val="85000"/>
                </a:schemeClr>
              </a:solidFill>
              <a:round/>
            </a:ln>
            <a:effectLst/>
          </c:spPr>
        </c:majorGridlines>
        <c:title>
          <c:tx>
            <c:strRef>
              <c:f>Falls1!$R$8</c:f>
              <c:strCache>
                <c:ptCount val="1"/>
                <c:pt idx="0">
                  <c:v>Falls with Injury/1,000 patient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032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Falls1!$R$2</c:f>
          <c:strCache>
            <c:ptCount val="1"/>
            <c:pt idx="0">
              <c:v>Falls with Injury per 1,000 Patient Days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Falls1!$Z$2</c:f>
              <c:strCache>
                <c:ptCount val="1"/>
                <c:pt idx="0">
                  <c:v>Baseline</c:v>
                </c:pt>
              </c:strCache>
            </c:strRef>
          </c:tx>
          <c:spPr>
            <a:ln w="28575" cap="rnd">
              <a:solidFill>
                <a:schemeClr val="accent1"/>
              </a:solidFill>
              <a:prstDash val="dash"/>
              <a:round/>
            </a:ln>
            <a:effectLst/>
          </c:spPr>
          <c:marker>
            <c:symbol val="none"/>
          </c:marker>
          <c:cat>
            <c:numRef>
              <c:f>Falls1!$AA$1:$AO$1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Falls1!$AA$2:$AO$2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6386-4610-B032-F94A826CF207}"/>
            </c:ext>
          </c:extLst>
        </c:ser>
        <c:ser>
          <c:idx val="1"/>
          <c:order val="1"/>
          <c:tx>
            <c:strRef>
              <c:f>Falls1!$Z$3</c:f>
              <c:strCache>
                <c:ptCount val="1"/>
                <c:pt idx="0">
                  <c:v>Goal</c:v>
                </c:pt>
              </c:strCache>
            </c:strRef>
          </c:tx>
          <c:spPr>
            <a:ln w="28575" cap="rnd">
              <a:solidFill>
                <a:srgbClr val="92D050"/>
              </a:solidFill>
              <a:prstDash val="sysDot"/>
              <a:round/>
            </a:ln>
            <a:effectLst/>
          </c:spPr>
          <c:marker>
            <c:symbol val="none"/>
          </c:marker>
          <c:cat>
            <c:numRef>
              <c:f>Falls1!$AA$1:$AO$1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Falls1!$AA$3:$AO$3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6386-4610-B032-F94A826CF207}"/>
            </c:ext>
          </c:extLst>
        </c:ser>
        <c:ser>
          <c:idx val="2"/>
          <c:order val="2"/>
          <c:tx>
            <c:strRef>
              <c:f>Falls1!$Z$4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Falls1!$AA$1:$AO$1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Falls1!$AA$4:$AO$4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6386-4610-B032-F94A826CF207}"/>
            </c:ext>
          </c:extLst>
        </c:ser>
        <c:dLbls>
          <c:showLegendKey val="0"/>
          <c:showVal val="0"/>
          <c:showCatName val="0"/>
          <c:showSerName val="0"/>
          <c:showPercent val="0"/>
          <c:showBubbleSize val="0"/>
        </c:dLbls>
        <c:marker val="1"/>
        <c:smooth val="0"/>
        <c:axId val="98239232"/>
        <c:axId val="98241152"/>
      </c:lineChart>
      <c:dateAx>
        <c:axId val="9823923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241152"/>
        <c:crosses val="autoZero"/>
        <c:auto val="1"/>
        <c:lblOffset val="100"/>
        <c:baseTimeUnit val="months"/>
      </c:dateAx>
      <c:valAx>
        <c:axId val="98241152"/>
        <c:scaling>
          <c:orientation val="minMax"/>
        </c:scaling>
        <c:delete val="0"/>
        <c:axPos val="l"/>
        <c:majorGridlines>
          <c:spPr>
            <a:ln w="9525" cap="flat" cmpd="sng" algn="ctr">
              <a:solidFill>
                <a:schemeClr val="tx1">
                  <a:lumMod val="15000"/>
                  <a:lumOff val="85000"/>
                </a:schemeClr>
              </a:solidFill>
              <a:round/>
            </a:ln>
            <a:effectLst/>
          </c:spPr>
        </c:majorGridlines>
        <c:title>
          <c:tx>
            <c:strRef>
              <c:f>Falls1!$R$8</c:f>
              <c:strCache>
                <c:ptCount val="1"/>
                <c:pt idx="0">
                  <c:v>Falls with Injury/1,000 patient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2392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MRSA1!$R$2</c:f>
          <c:strCache>
            <c:ptCount val="1"/>
            <c:pt idx="0">
              <c:v>Methicillin-resistant Staphylococcus aureus (MRSA) LabID event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MRSA1!$Z$2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MRSA1!$AA$1:$BV$1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MRSA1!$AA$2:$BV$2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BE94-44F4-8DC3-7BDCBE0A0861}"/>
            </c:ext>
          </c:extLst>
        </c:ser>
        <c:ser>
          <c:idx val="1"/>
          <c:order val="1"/>
          <c:tx>
            <c:strRef>
              <c:f>MRSA1!$Z$3</c:f>
              <c:strCache>
                <c:ptCount val="1"/>
                <c:pt idx="0">
                  <c:v>Goal</c:v>
                </c:pt>
              </c:strCache>
            </c:strRef>
          </c:tx>
          <c:spPr>
            <a:ln w="28575" cap="rnd">
              <a:solidFill>
                <a:srgbClr val="92D050"/>
              </a:solidFill>
              <a:round/>
            </a:ln>
            <a:effectLst/>
          </c:spPr>
          <c:marker>
            <c:symbol val="none"/>
          </c:marker>
          <c:cat>
            <c:numRef>
              <c:f>MRSA1!$AA$1:$BV$1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MRSA1!$AA$3:$BV$3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BE94-44F4-8DC3-7BDCBE0A0861}"/>
            </c:ext>
          </c:extLst>
        </c:ser>
        <c:ser>
          <c:idx val="2"/>
          <c:order val="2"/>
          <c:tx>
            <c:strRef>
              <c:f>MRSA1!$Z$4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MRSA1!$AA$1:$BV$1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MRSA1!$AA$4:$BV$4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BE94-44F4-8DC3-7BDCBE0A0861}"/>
            </c:ext>
          </c:extLst>
        </c:ser>
        <c:dLbls>
          <c:showLegendKey val="0"/>
          <c:showVal val="0"/>
          <c:showCatName val="0"/>
          <c:showSerName val="0"/>
          <c:showPercent val="0"/>
          <c:showBubbleSize val="0"/>
        </c:dLbls>
        <c:marker val="1"/>
        <c:smooth val="0"/>
        <c:axId val="98349440"/>
        <c:axId val="98352128"/>
      </c:lineChart>
      <c:dateAx>
        <c:axId val="983494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352128"/>
        <c:crosses val="autoZero"/>
        <c:auto val="1"/>
        <c:lblOffset val="100"/>
        <c:baseTimeUnit val="months"/>
      </c:dateAx>
      <c:valAx>
        <c:axId val="98352128"/>
        <c:scaling>
          <c:orientation val="minMax"/>
        </c:scaling>
        <c:delete val="0"/>
        <c:axPos val="l"/>
        <c:majorGridlines>
          <c:spPr>
            <a:ln w="9525" cap="flat" cmpd="sng" algn="ctr">
              <a:solidFill>
                <a:schemeClr val="tx1">
                  <a:lumMod val="15000"/>
                  <a:lumOff val="85000"/>
                </a:schemeClr>
              </a:solidFill>
              <a:round/>
            </a:ln>
            <a:effectLst/>
          </c:spPr>
        </c:majorGridlines>
        <c:title>
          <c:tx>
            <c:strRef>
              <c:f>MRSA1!$R$8</c:f>
              <c:strCache>
                <c:ptCount val="1"/>
                <c:pt idx="0">
                  <c:v>MRSA/1,000 patient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349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MRSA1!$R$2</c:f>
          <c:strCache>
            <c:ptCount val="1"/>
            <c:pt idx="0">
              <c:v>Methicillin-resistant Staphylococcus aureus (MRSA) LabID event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MRSA1!$Z$2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MRSA1!$AA$1:$AX$1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MRSA1!$AA$2:$AX$2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C716-4DC7-9D91-D8C9B09F5D8C}"/>
            </c:ext>
          </c:extLst>
        </c:ser>
        <c:ser>
          <c:idx val="1"/>
          <c:order val="1"/>
          <c:tx>
            <c:strRef>
              <c:f>MRSA1!$Z$3</c:f>
              <c:strCache>
                <c:ptCount val="1"/>
                <c:pt idx="0">
                  <c:v>Goal</c:v>
                </c:pt>
              </c:strCache>
            </c:strRef>
          </c:tx>
          <c:spPr>
            <a:ln w="28575" cap="rnd">
              <a:solidFill>
                <a:srgbClr val="92D050"/>
              </a:solidFill>
              <a:round/>
            </a:ln>
            <a:effectLst/>
          </c:spPr>
          <c:marker>
            <c:symbol val="none"/>
          </c:marker>
          <c:cat>
            <c:numRef>
              <c:f>MRSA1!$AA$1:$AX$1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MRSA1!$AA$3:$AX$3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C716-4DC7-9D91-D8C9B09F5D8C}"/>
            </c:ext>
          </c:extLst>
        </c:ser>
        <c:ser>
          <c:idx val="2"/>
          <c:order val="2"/>
          <c:tx>
            <c:strRef>
              <c:f>MRSA1!$Z$4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MRSA1!$AA$1:$AX$1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MRSA1!$AA$4:$AX$4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C716-4DC7-9D91-D8C9B09F5D8C}"/>
            </c:ext>
          </c:extLst>
        </c:ser>
        <c:dLbls>
          <c:showLegendKey val="0"/>
          <c:showVal val="0"/>
          <c:showCatName val="0"/>
          <c:showSerName val="0"/>
          <c:showPercent val="0"/>
          <c:showBubbleSize val="0"/>
        </c:dLbls>
        <c:marker val="1"/>
        <c:smooth val="0"/>
        <c:axId val="98398592"/>
        <c:axId val="98400512"/>
      </c:lineChart>
      <c:dateAx>
        <c:axId val="9839859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400512"/>
        <c:crosses val="autoZero"/>
        <c:auto val="1"/>
        <c:lblOffset val="100"/>
        <c:baseTimeUnit val="months"/>
      </c:dateAx>
      <c:valAx>
        <c:axId val="98400512"/>
        <c:scaling>
          <c:orientation val="minMax"/>
        </c:scaling>
        <c:delete val="0"/>
        <c:axPos val="l"/>
        <c:majorGridlines>
          <c:spPr>
            <a:ln w="9525" cap="flat" cmpd="sng" algn="ctr">
              <a:solidFill>
                <a:schemeClr val="tx1">
                  <a:lumMod val="15000"/>
                  <a:lumOff val="85000"/>
                </a:schemeClr>
              </a:solidFill>
              <a:round/>
            </a:ln>
            <a:effectLst/>
          </c:spPr>
        </c:majorGridlines>
        <c:title>
          <c:tx>
            <c:strRef>
              <c:f>MRSA1!$R$8</c:f>
              <c:strCache>
                <c:ptCount val="1"/>
                <c:pt idx="0">
                  <c:v>MRSA/1,000 patient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398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MRSA1!$R$2</c:f>
          <c:strCache>
            <c:ptCount val="1"/>
            <c:pt idx="0">
              <c:v>Methicillin-resistant Staphylococcus aureus (MRSA) LabID event per 1,000 Patient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MRSA1!$Z$2</c:f>
              <c:strCache>
                <c:ptCount val="1"/>
                <c:pt idx="0">
                  <c:v>Baseline</c:v>
                </c:pt>
              </c:strCache>
            </c:strRef>
          </c:tx>
          <c:spPr>
            <a:ln w="28575" cap="rnd">
              <a:solidFill>
                <a:schemeClr val="accent1"/>
              </a:solidFill>
              <a:prstDash val="dash"/>
              <a:round/>
            </a:ln>
            <a:effectLst/>
          </c:spPr>
          <c:marker>
            <c:symbol val="none"/>
          </c:marker>
          <c:cat>
            <c:numRef>
              <c:f>MRSA1!$AA$1:$AO$1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MRSA1!$AA$2:$AO$2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A6D4-4918-8A5C-C9A9EF0DC7FA}"/>
            </c:ext>
          </c:extLst>
        </c:ser>
        <c:ser>
          <c:idx val="1"/>
          <c:order val="1"/>
          <c:tx>
            <c:strRef>
              <c:f>MRSA1!$Z$3</c:f>
              <c:strCache>
                <c:ptCount val="1"/>
                <c:pt idx="0">
                  <c:v>Goal</c:v>
                </c:pt>
              </c:strCache>
            </c:strRef>
          </c:tx>
          <c:spPr>
            <a:ln w="28575" cap="rnd">
              <a:solidFill>
                <a:srgbClr val="92D050"/>
              </a:solidFill>
              <a:prstDash val="sysDot"/>
              <a:round/>
            </a:ln>
            <a:effectLst/>
          </c:spPr>
          <c:marker>
            <c:symbol val="none"/>
          </c:marker>
          <c:cat>
            <c:numRef>
              <c:f>MRSA1!$AA$1:$AO$1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MRSA1!$AA$3:$AO$3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A6D4-4918-8A5C-C9A9EF0DC7FA}"/>
            </c:ext>
          </c:extLst>
        </c:ser>
        <c:ser>
          <c:idx val="2"/>
          <c:order val="2"/>
          <c:tx>
            <c:strRef>
              <c:f>MRSA1!$Z$4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MRSA1!$AA$1:$AO$1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MRSA1!$AA$4:$AO$4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A6D4-4918-8A5C-C9A9EF0DC7FA}"/>
            </c:ext>
          </c:extLst>
        </c:ser>
        <c:dLbls>
          <c:showLegendKey val="0"/>
          <c:showVal val="0"/>
          <c:showCatName val="0"/>
          <c:showSerName val="0"/>
          <c:showPercent val="0"/>
          <c:showBubbleSize val="0"/>
        </c:dLbls>
        <c:marker val="1"/>
        <c:smooth val="0"/>
        <c:axId val="98445952"/>
        <c:axId val="98448128"/>
      </c:lineChart>
      <c:dateAx>
        <c:axId val="984459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448128"/>
        <c:crosses val="autoZero"/>
        <c:auto val="1"/>
        <c:lblOffset val="100"/>
        <c:baseTimeUnit val="months"/>
      </c:dateAx>
      <c:valAx>
        <c:axId val="98448128"/>
        <c:scaling>
          <c:orientation val="minMax"/>
        </c:scaling>
        <c:delete val="0"/>
        <c:axPos val="l"/>
        <c:majorGridlines>
          <c:spPr>
            <a:ln w="9525" cap="flat" cmpd="sng" algn="ctr">
              <a:solidFill>
                <a:schemeClr val="tx1">
                  <a:lumMod val="15000"/>
                  <a:lumOff val="85000"/>
                </a:schemeClr>
              </a:solidFill>
              <a:round/>
            </a:ln>
            <a:effectLst/>
          </c:spPr>
        </c:majorGridlines>
        <c:title>
          <c:tx>
            <c:strRef>
              <c:f>MRSA1!$R$8</c:f>
              <c:strCache>
                <c:ptCount val="1"/>
                <c:pt idx="0">
                  <c:v>MRSA/1,000 patient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445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'PrU1'!$R$2</c:f>
          <c:strCache>
            <c:ptCount val="1"/>
            <c:pt idx="0">
              <c:v>Patients with at least One Stage 3+ Nosocomial Pressure Ulcer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'PrU1'!$Z$2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'PrU1'!$AA$1:$BV$1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'PrU1'!$AA$2:$BV$2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D0C6-4A0D-AC8A-084DAB8BDD8F}"/>
            </c:ext>
          </c:extLst>
        </c:ser>
        <c:ser>
          <c:idx val="1"/>
          <c:order val="1"/>
          <c:tx>
            <c:strRef>
              <c:f>'PrU1'!$Z$3</c:f>
              <c:strCache>
                <c:ptCount val="1"/>
                <c:pt idx="0">
                  <c:v>Goal</c:v>
                </c:pt>
              </c:strCache>
            </c:strRef>
          </c:tx>
          <c:spPr>
            <a:ln w="28575" cap="rnd">
              <a:solidFill>
                <a:srgbClr val="92D050"/>
              </a:solidFill>
              <a:round/>
            </a:ln>
            <a:effectLst/>
          </c:spPr>
          <c:marker>
            <c:symbol val="none"/>
          </c:marker>
          <c:cat>
            <c:numRef>
              <c:f>'PrU1'!$AA$1:$BV$1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'PrU1'!$AA$3:$BV$3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D0C6-4A0D-AC8A-084DAB8BDD8F}"/>
            </c:ext>
          </c:extLst>
        </c:ser>
        <c:ser>
          <c:idx val="2"/>
          <c:order val="2"/>
          <c:tx>
            <c:strRef>
              <c:f>'PrU1'!$Z$4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'PrU1'!$AA$1:$BV$1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'PrU1'!$AA$4:$BV$4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D0C6-4A0D-AC8A-084DAB8BDD8F}"/>
            </c:ext>
          </c:extLst>
        </c:ser>
        <c:dLbls>
          <c:showLegendKey val="0"/>
          <c:showVal val="0"/>
          <c:showCatName val="0"/>
          <c:showSerName val="0"/>
          <c:showPercent val="0"/>
          <c:showBubbleSize val="0"/>
        </c:dLbls>
        <c:marker val="1"/>
        <c:smooth val="0"/>
        <c:axId val="103950208"/>
        <c:axId val="103957248"/>
      </c:lineChart>
      <c:dateAx>
        <c:axId val="10395020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3957248"/>
        <c:crosses val="autoZero"/>
        <c:auto val="1"/>
        <c:lblOffset val="100"/>
        <c:baseTimeUnit val="months"/>
      </c:dateAx>
      <c:valAx>
        <c:axId val="103957248"/>
        <c:scaling>
          <c:orientation val="minMax"/>
        </c:scaling>
        <c:delete val="0"/>
        <c:axPos val="l"/>
        <c:majorGridlines>
          <c:spPr>
            <a:ln w="9525" cap="flat" cmpd="sng" algn="ctr">
              <a:solidFill>
                <a:schemeClr val="tx1">
                  <a:lumMod val="15000"/>
                  <a:lumOff val="85000"/>
                </a:schemeClr>
              </a:solidFill>
              <a:round/>
            </a:ln>
            <a:effectLst/>
          </c:spPr>
        </c:majorGridlines>
        <c:title>
          <c:tx>
            <c:strRef>
              <c:f>'PrU1'!$R$8</c:f>
              <c:strCache>
                <c:ptCount val="1"/>
                <c:pt idx="0">
                  <c:v>Stage III+ PU/100 med/surg discharges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39502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'PrU1'!$R$2</c:f>
          <c:strCache>
            <c:ptCount val="1"/>
            <c:pt idx="0">
              <c:v>Patients with at least One Stage 3+ Nosocomial Pressure Ulcer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'PrU1'!$Z$2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'PrU1'!$AA$1:$AX$1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'PrU1'!$AA$2:$AX$2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54E8-4BBE-A2C5-E8F4FABEFB58}"/>
            </c:ext>
          </c:extLst>
        </c:ser>
        <c:ser>
          <c:idx val="1"/>
          <c:order val="1"/>
          <c:tx>
            <c:strRef>
              <c:f>'PrU1'!$Z$3</c:f>
              <c:strCache>
                <c:ptCount val="1"/>
                <c:pt idx="0">
                  <c:v>Goal</c:v>
                </c:pt>
              </c:strCache>
            </c:strRef>
          </c:tx>
          <c:spPr>
            <a:ln w="28575" cap="rnd">
              <a:solidFill>
                <a:srgbClr val="92D050"/>
              </a:solidFill>
              <a:round/>
            </a:ln>
            <a:effectLst/>
          </c:spPr>
          <c:marker>
            <c:symbol val="none"/>
          </c:marker>
          <c:cat>
            <c:numRef>
              <c:f>'PrU1'!$AA$1:$AX$1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'PrU1'!$AA$3:$AX$3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54E8-4BBE-A2C5-E8F4FABEFB58}"/>
            </c:ext>
          </c:extLst>
        </c:ser>
        <c:ser>
          <c:idx val="2"/>
          <c:order val="2"/>
          <c:tx>
            <c:strRef>
              <c:f>'PrU1'!$Z$4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'PrU1'!$AA$1:$AX$1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'PrU1'!$AA$4:$AX$4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54E8-4BBE-A2C5-E8F4FABEFB58}"/>
            </c:ext>
          </c:extLst>
        </c:ser>
        <c:dLbls>
          <c:showLegendKey val="0"/>
          <c:showVal val="0"/>
          <c:showCatName val="0"/>
          <c:showSerName val="0"/>
          <c:showPercent val="0"/>
          <c:showBubbleSize val="0"/>
        </c:dLbls>
        <c:marker val="1"/>
        <c:smooth val="0"/>
        <c:axId val="104007552"/>
        <c:axId val="104013824"/>
      </c:lineChart>
      <c:dateAx>
        <c:axId val="1040075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013824"/>
        <c:crosses val="autoZero"/>
        <c:auto val="1"/>
        <c:lblOffset val="100"/>
        <c:baseTimeUnit val="months"/>
      </c:dateAx>
      <c:valAx>
        <c:axId val="104013824"/>
        <c:scaling>
          <c:orientation val="minMax"/>
        </c:scaling>
        <c:delete val="0"/>
        <c:axPos val="l"/>
        <c:majorGridlines>
          <c:spPr>
            <a:ln w="9525" cap="flat" cmpd="sng" algn="ctr">
              <a:solidFill>
                <a:schemeClr val="tx1">
                  <a:lumMod val="15000"/>
                  <a:lumOff val="85000"/>
                </a:schemeClr>
              </a:solidFill>
              <a:round/>
            </a:ln>
            <a:effectLst/>
          </c:spPr>
        </c:majorGridlines>
        <c:title>
          <c:tx>
            <c:strRef>
              <c:f>'PrU1'!$R$8</c:f>
              <c:strCache>
                <c:ptCount val="1"/>
                <c:pt idx="0">
                  <c:v>Stage III+ PU/100 med/surg discharges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00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Harm'!$R$2</c:f>
          <c:strCache>
            <c:ptCount val="1"/>
            <c:pt idx="0">
              <c:v>Total Harm Per 1,000 Patient Days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'Total Harm'!$Z$2</c:f>
              <c:strCache>
                <c:ptCount val="1"/>
                <c:pt idx="0">
                  <c:v>Baseline</c:v>
                </c:pt>
              </c:strCache>
            </c:strRef>
          </c:tx>
          <c:spPr>
            <a:ln w="28575" cap="rnd">
              <a:solidFill>
                <a:schemeClr val="accent1"/>
              </a:solidFill>
              <a:prstDash val="dash"/>
              <a:round/>
            </a:ln>
            <a:effectLst/>
          </c:spPr>
          <c:marker>
            <c:symbol val="none"/>
          </c:marker>
          <c:cat>
            <c:numRef>
              <c:f>'Total Harm'!$AA$1:$AO$1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'Total Harm'!$AA$2:$AO$2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0-801B-45B1-AEA9-60E95461516A}"/>
            </c:ext>
          </c:extLst>
        </c:ser>
        <c:ser>
          <c:idx val="1"/>
          <c:order val="1"/>
          <c:tx>
            <c:strRef>
              <c:f>'Total Harm'!$Z$3</c:f>
              <c:strCache>
                <c:ptCount val="1"/>
                <c:pt idx="0">
                  <c:v>Goal</c:v>
                </c:pt>
              </c:strCache>
            </c:strRef>
          </c:tx>
          <c:spPr>
            <a:ln w="28575" cap="rnd">
              <a:solidFill>
                <a:srgbClr val="92D050"/>
              </a:solidFill>
              <a:prstDash val="sysDot"/>
              <a:round/>
            </a:ln>
            <a:effectLst/>
          </c:spPr>
          <c:marker>
            <c:symbol val="none"/>
          </c:marker>
          <c:cat>
            <c:numRef>
              <c:f>'Total Harm'!$AA$1:$AO$1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'Total Harm'!$AA$3:$AO$3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1-801B-45B1-AEA9-60E95461516A}"/>
            </c:ext>
          </c:extLst>
        </c:ser>
        <c:ser>
          <c:idx val="2"/>
          <c:order val="2"/>
          <c:tx>
            <c:strRef>
              <c:f>'Total Harm'!$Z$4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'Total Harm'!$AA$1:$AO$1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'Total Harm'!$AA$4:$AO$4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801B-45B1-AEA9-60E95461516A}"/>
            </c:ext>
          </c:extLst>
        </c:ser>
        <c:dLbls>
          <c:showLegendKey val="0"/>
          <c:showVal val="0"/>
          <c:showCatName val="0"/>
          <c:showSerName val="0"/>
          <c:showPercent val="0"/>
          <c:showBubbleSize val="0"/>
        </c:dLbls>
        <c:marker val="1"/>
        <c:smooth val="0"/>
        <c:axId val="89609728"/>
        <c:axId val="89611648"/>
      </c:lineChart>
      <c:dateAx>
        <c:axId val="8960972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9611648"/>
        <c:crosses val="autoZero"/>
        <c:auto val="1"/>
        <c:lblOffset val="100"/>
        <c:baseTimeUnit val="months"/>
      </c:dateAx>
      <c:valAx>
        <c:axId val="89611648"/>
        <c:scaling>
          <c:orientation val="minMax"/>
        </c:scaling>
        <c:delete val="0"/>
        <c:axPos val="l"/>
        <c:majorGridlines>
          <c:spPr>
            <a:ln w="9525" cap="flat" cmpd="sng" algn="ctr">
              <a:solidFill>
                <a:schemeClr val="tx1">
                  <a:lumMod val="15000"/>
                  <a:lumOff val="85000"/>
                </a:schemeClr>
              </a:solidFill>
              <a:round/>
            </a:ln>
            <a:effectLst/>
          </c:spPr>
        </c:majorGridlines>
        <c:title>
          <c:tx>
            <c:strRef>
              <c:f>'Total Harm'!$R$8</c:f>
              <c:strCache>
                <c:ptCount val="1"/>
                <c:pt idx="0">
                  <c:v>Total Harms/1,000 Patient Days</c:v>
                </c:pt>
              </c:strCache>
            </c:strRef>
          </c:tx>
          <c:layout>
            <c:manualLayout>
              <c:xMode val="edge"/>
              <c:yMode val="edge"/>
              <c:x val="2.9392117568470273E-2"/>
              <c:y val="0.223340582139285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96097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'PrU1'!$R$2</c:f>
          <c:strCache>
            <c:ptCount val="1"/>
            <c:pt idx="0">
              <c:v>Patients with at least One Stage 3+ Nosocomial Pressure Ulcer</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'PrU1'!$Z$2</c:f>
              <c:strCache>
                <c:ptCount val="1"/>
                <c:pt idx="0">
                  <c:v>Baseline</c:v>
                </c:pt>
              </c:strCache>
            </c:strRef>
          </c:tx>
          <c:spPr>
            <a:ln w="28575" cap="rnd">
              <a:solidFill>
                <a:schemeClr val="accent1"/>
              </a:solidFill>
              <a:prstDash val="dash"/>
              <a:round/>
            </a:ln>
            <a:effectLst/>
          </c:spPr>
          <c:marker>
            <c:symbol val="none"/>
          </c:marker>
          <c:cat>
            <c:numRef>
              <c:f>'PrU1'!$AA$1:$AO$1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'PrU1'!$AA$2:$AO$2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2703-494A-92C2-228982D381FF}"/>
            </c:ext>
          </c:extLst>
        </c:ser>
        <c:ser>
          <c:idx val="1"/>
          <c:order val="1"/>
          <c:tx>
            <c:strRef>
              <c:f>'PrU1'!$Z$3</c:f>
              <c:strCache>
                <c:ptCount val="1"/>
                <c:pt idx="0">
                  <c:v>Goal</c:v>
                </c:pt>
              </c:strCache>
            </c:strRef>
          </c:tx>
          <c:spPr>
            <a:ln w="28575" cap="rnd">
              <a:solidFill>
                <a:srgbClr val="92D050"/>
              </a:solidFill>
              <a:prstDash val="sysDot"/>
              <a:round/>
            </a:ln>
            <a:effectLst/>
          </c:spPr>
          <c:marker>
            <c:symbol val="none"/>
          </c:marker>
          <c:cat>
            <c:numRef>
              <c:f>'PrU1'!$AA$1:$AO$1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'PrU1'!$AA$3:$AO$3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2703-494A-92C2-228982D381FF}"/>
            </c:ext>
          </c:extLst>
        </c:ser>
        <c:ser>
          <c:idx val="2"/>
          <c:order val="2"/>
          <c:tx>
            <c:strRef>
              <c:f>'PrU1'!$Z$4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'PrU1'!$AA$1:$AO$1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'PrU1'!$AA$4:$AO$4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2703-494A-92C2-228982D381FF}"/>
            </c:ext>
          </c:extLst>
        </c:ser>
        <c:dLbls>
          <c:showLegendKey val="0"/>
          <c:showVal val="0"/>
          <c:showCatName val="0"/>
          <c:showSerName val="0"/>
          <c:showPercent val="0"/>
          <c:showBubbleSize val="0"/>
        </c:dLbls>
        <c:marker val="1"/>
        <c:smooth val="0"/>
        <c:axId val="104063360"/>
        <c:axId val="104065280"/>
      </c:lineChart>
      <c:dateAx>
        <c:axId val="10406336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065280"/>
        <c:crosses val="autoZero"/>
        <c:auto val="1"/>
        <c:lblOffset val="100"/>
        <c:baseTimeUnit val="months"/>
      </c:dateAx>
      <c:valAx>
        <c:axId val="104065280"/>
        <c:scaling>
          <c:orientation val="minMax"/>
        </c:scaling>
        <c:delete val="0"/>
        <c:axPos val="l"/>
        <c:majorGridlines>
          <c:spPr>
            <a:ln w="9525" cap="flat" cmpd="sng" algn="ctr">
              <a:solidFill>
                <a:schemeClr val="tx1">
                  <a:lumMod val="15000"/>
                  <a:lumOff val="85000"/>
                </a:schemeClr>
              </a:solidFill>
              <a:round/>
            </a:ln>
            <a:effectLst/>
          </c:spPr>
        </c:majorGridlines>
        <c:title>
          <c:tx>
            <c:strRef>
              <c:f>'PrU1'!$R$8</c:f>
              <c:strCache>
                <c:ptCount val="1"/>
                <c:pt idx="0">
                  <c:v>Stage III+ PU/100 med/surg discharges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0633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READ1!$R$2</c:f>
          <c:strCache>
            <c:ptCount val="1"/>
            <c:pt idx="0">
              <c:v>Readmissions within 30 Days to Same Facility (All Cause)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READ1!$AA$1:$BV$1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47CC-4B5A-9BA4-94F8644726C7}"/>
            </c:ext>
          </c:extLst>
        </c:ser>
        <c:ser>
          <c:idx val="1"/>
          <c:order val="1"/>
          <c:tx>
            <c:strRef>
              <c:f>READ1!$Z$3</c:f>
              <c:strCache>
                <c:ptCount val="1"/>
                <c:pt idx="0">
                  <c:v>Goal</c:v>
                </c:pt>
              </c:strCache>
            </c:strRef>
          </c:tx>
          <c:spPr>
            <a:ln w="28575" cap="rnd">
              <a:solidFill>
                <a:srgbClr val="92D050"/>
              </a:solidFill>
              <a:round/>
            </a:ln>
            <a:effectLst/>
          </c:spPr>
          <c:marker>
            <c:symbol val="none"/>
          </c:marker>
          <c:cat>
            <c:numRef>
              <c:f>READ1!$AA$1:$BV$1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47CC-4B5A-9BA4-94F8644726C7}"/>
            </c:ext>
          </c:extLst>
        </c:ser>
        <c:ser>
          <c:idx val="2"/>
          <c:order val="2"/>
          <c:tx>
            <c:strRef>
              <c:f>READ1!$Z$4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47CC-4B5A-9BA4-94F8644726C7}"/>
            </c:ext>
          </c:extLst>
        </c:ser>
        <c:dLbls>
          <c:showLegendKey val="0"/>
          <c:showVal val="0"/>
          <c:showCatName val="0"/>
          <c:showSerName val="0"/>
          <c:showPercent val="0"/>
          <c:showBubbleSize val="0"/>
        </c:dLbls>
        <c:marker val="1"/>
        <c:smooth val="0"/>
        <c:axId val="104230272"/>
        <c:axId val="104245504"/>
      </c:lineChart>
      <c:dateAx>
        <c:axId val="1042302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245504"/>
        <c:crosses val="autoZero"/>
        <c:auto val="1"/>
        <c:lblOffset val="100"/>
        <c:baseTimeUnit val="months"/>
      </c:dateAx>
      <c:valAx>
        <c:axId val="104245504"/>
        <c:scaling>
          <c:orientation val="minMax"/>
        </c:scaling>
        <c:delete val="0"/>
        <c:axPos val="l"/>
        <c:majorGridlines>
          <c:spPr>
            <a:ln w="9525" cap="flat" cmpd="sng" algn="ctr">
              <a:solidFill>
                <a:schemeClr val="tx1">
                  <a:lumMod val="15000"/>
                  <a:lumOff val="85000"/>
                </a:schemeClr>
              </a:solidFill>
              <a:round/>
            </a:ln>
            <a:effectLst/>
          </c:spPr>
        </c:majorGridlines>
        <c:title>
          <c:tx>
            <c:strRef>
              <c:f>READ1!$R$8</c:f>
              <c:strCache>
                <c:ptCount val="1"/>
                <c:pt idx="0">
                  <c:v>% Pts Readmitted w/in 30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2302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READ1!$R$2</c:f>
          <c:strCache>
            <c:ptCount val="1"/>
            <c:pt idx="0">
              <c:v>Readmissions within 30 Days to Same Facility (All Cause)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READ1!$AA$1:$AX$1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AB75-4D58-97EF-49E22B4E6261}"/>
            </c:ext>
          </c:extLst>
        </c:ser>
        <c:ser>
          <c:idx val="1"/>
          <c:order val="1"/>
          <c:tx>
            <c:strRef>
              <c:f>READ1!$Z$3</c:f>
              <c:strCache>
                <c:ptCount val="1"/>
                <c:pt idx="0">
                  <c:v>Goal</c:v>
                </c:pt>
              </c:strCache>
            </c:strRef>
          </c:tx>
          <c:spPr>
            <a:ln w="28575" cap="rnd">
              <a:solidFill>
                <a:srgbClr val="92D050"/>
              </a:solidFill>
              <a:round/>
            </a:ln>
            <a:effectLst/>
          </c:spPr>
          <c:marker>
            <c:symbol val="none"/>
          </c:marker>
          <c:cat>
            <c:numRef>
              <c:f>READ1!$AA$1:$AX$1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AB75-4D58-97EF-49E22B4E6261}"/>
            </c:ext>
          </c:extLst>
        </c:ser>
        <c:ser>
          <c:idx val="2"/>
          <c:order val="2"/>
          <c:tx>
            <c:strRef>
              <c:f>READ1!$Z$4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AB75-4D58-97EF-49E22B4E6261}"/>
            </c:ext>
          </c:extLst>
        </c:ser>
        <c:dLbls>
          <c:showLegendKey val="0"/>
          <c:showVal val="0"/>
          <c:showCatName val="0"/>
          <c:showSerName val="0"/>
          <c:showPercent val="0"/>
          <c:showBubbleSize val="0"/>
        </c:dLbls>
        <c:marker val="1"/>
        <c:smooth val="0"/>
        <c:axId val="104357248"/>
        <c:axId val="104359424"/>
      </c:lineChart>
      <c:dateAx>
        <c:axId val="10435724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359424"/>
        <c:crosses val="autoZero"/>
        <c:auto val="1"/>
        <c:lblOffset val="100"/>
        <c:baseTimeUnit val="months"/>
      </c:dateAx>
      <c:valAx>
        <c:axId val="104359424"/>
        <c:scaling>
          <c:orientation val="minMax"/>
        </c:scaling>
        <c:delete val="0"/>
        <c:axPos val="l"/>
        <c:majorGridlines>
          <c:spPr>
            <a:ln w="9525" cap="flat" cmpd="sng" algn="ctr">
              <a:solidFill>
                <a:schemeClr val="tx1">
                  <a:lumMod val="15000"/>
                  <a:lumOff val="85000"/>
                </a:schemeClr>
              </a:solidFill>
              <a:round/>
            </a:ln>
            <a:effectLst/>
          </c:spPr>
        </c:majorGridlines>
        <c:title>
          <c:tx>
            <c:strRef>
              <c:f>READ1!$R$8</c:f>
              <c:strCache>
                <c:ptCount val="1"/>
                <c:pt idx="0">
                  <c:v>% Pts Readmitted w/in 30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357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READ1!$R$2</c:f>
          <c:strCache>
            <c:ptCount val="1"/>
            <c:pt idx="0">
              <c:v>Readmissions within 30 Days to Same Facility (All Cause)</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READ1!$Z$2</c:f>
              <c:strCache>
                <c:ptCount val="1"/>
                <c:pt idx="0">
                  <c:v>Baseline</c:v>
                </c:pt>
              </c:strCache>
            </c:strRef>
          </c:tx>
          <c:spPr>
            <a:ln w="28575" cap="rnd">
              <a:solidFill>
                <a:schemeClr val="accent1"/>
              </a:solidFill>
              <a:prstDash val="dash"/>
              <a:round/>
            </a:ln>
            <a:effectLst/>
          </c:spPr>
          <c:marker>
            <c:symbol val="none"/>
          </c:marker>
          <c:cat>
            <c:numRef>
              <c:f>READ1!$AA$1:$AO$1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7F6A-42D9-BB10-FD88C3D79969}"/>
            </c:ext>
          </c:extLst>
        </c:ser>
        <c:ser>
          <c:idx val="1"/>
          <c:order val="1"/>
          <c:tx>
            <c:strRef>
              <c:f>READ1!$Z$3</c:f>
              <c:strCache>
                <c:ptCount val="1"/>
                <c:pt idx="0">
                  <c:v>Goal</c:v>
                </c:pt>
              </c:strCache>
            </c:strRef>
          </c:tx>
          <c:spPr>
            <a:ln w="28575" cap="rnd">
              <a:solidFill>
                <a:srgbClr val="92D050"/>
              </a:solidFill>
              <a:prstDash val="sysDot"/>
              <a:round/>
            </a:ln>
            <a:effectLst/>
          </c:spPr>
          <c:marker>
            <c:symbol val="none"/>
          </c:marker>
          <c:cat>
            <c:numRef>
              <c:f>READ1!$AA$1:$AO$1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7F6A-42D9-BB10-FD88C3D79969}"/>
            </c:ext>
          </c:extLst>
        </c:ser>
        <c:ser>
          <c:idx val="2"/>
          <c:order val="2"/>
          <c:tx>
            <c:strRef>
              <c:f>READ1!$Z$4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7F6A-42D9-BB10-FD88C3D79969}"/>
            </c:ext>
          </c:extLst>
        </c:ser>
        <c:dLbls>
          <c:showLegendKey val="0"/>
          <c:showVal val="0"/>
          <c:showCatName val="0"/>
          <c:showSerName val="0"/>
          <c:showPercent val="0"/>
          <c:showBubbleSize val="0"/>
        </c:dLbls>
        <c:marker val="1"/>
        <c:smooth val="0"/>
        <c:axId val="104400768"/>
        <c:axId val="104411136"/>
      </c:lineChart>
      <c:dateAx>
        <c:axId val="1044007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411136"/>
        <c:crosses val="autoZero"/>
        <c:auto val="1"/>
        <c:lblOffset val="100"/>
        <c:baseTimeUnit val="months"/>
      </c:dateAx>
      <c:valAx>
        <c:axId val="104411136"/>
        <c:scaling>
          <c:orientation val="minMax"/>
        </c:scaling>
        <c:delete val="0"/>
        <c:axPos val="l"/>
        <c:majorGridlines>
          <c:spPr>
            <a:ln w="9525" cap="flat" cmpd="sng" algn="ctr">
              <a:solidFill>
                <a:schemeClr val="tx1">
                  <a:lumMod val="15000"/>
                  <a:lumOff val="85000"/>
                </a:schemeClr>
              </a:solidFill>
              <a:round/>
            </a:ln>
            <a:effectLst/>
          </c:spPr>
        </c:majorGridlines>
        <c:title>
          <c:tx>
            <c:strRef>
              <c:f>READ1!$R$8</c:f>
              <c:strCache>
                <c:ptCount val="1"/>
                <c:pt idx="0">
                  <c:v>% Pts Readmitted w/in 30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4007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READ2!$R$2</c:f>
          <c:strCache>
            <c:ptCount val="1"/>
            <c:pt idx="0">
              <c:v>Readmissions within 30 Days to Any Facility (All Cause)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READ2!$AA$1:$BV$1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READ2!$AA$2:$BV$2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BB20-4075-81C4-8BDF133E1F89}"/>
            </c:ext>
          </c:extLst>
        </c:ser>
        <c:ser>
          <c:idx val="1"/>
          <c:order val="1"/>
          <c:tx>
            <c:strRef>
              <c:f>READ2!$Z$3</c:f>
              <c:strCache>
                <c:ptCount val="1"/>
                <c:pt idx="0">
                  <c:v>Goal</c:v>
                </c:pt>
              </c:strCache>
            </c:strRef>
          </c:tx>
          <c:spPr>
            <a:ln w="28575" cap="rnd">
              <a:solidFill>
                <a:srgbClr val="92D050"/>
              </a:solidFill>
              <a:round/>
            </a:ln>
            <a:effectLst/>
          </c:spPr>
          <c:marker>
            <c:symbol val="none"/>
          </c:marker>
          <c:cat>
            <c:numRef>
              <c:f>READ2!$AA$1:$BV$1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READ2!$AA$3:$BV$3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BB20-4075-81C4-8BDF133E1F89}"/>
            </c:ext>
          </c:extLst>
        </c:ser>
        <c:ser>
          <c:idx val="2"/>
          <c:order val="2"/>
          <c:tx>
            <c:strRef>
              <c:f>READ2!$Z$4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READ2!$AA$4:$BV$4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BB20-4075-81C4-8BDF133E1F89}"/>
            </c:ext>
          </c:extLst>
        </c:ser>
        <c:dLbls>
          <c:showLegendKey val="0"/>
          <c:showVal val="0"/>
          <c:showCatName val="0"/>
          <c:showSerName val="0"/>
          <c:showPercent val="0"/>
          <c:showBubbleSize val="0"/>
        </c:dLbls>
        <c:marker val="1"/>
        <c:smooth val="0"/>
        <c:axId val="95425664"/>
        <c:axId val="95436800"/>
      </c:lineChart>
      <c:dateAx>
        <c:axId val="9542566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36800"/>
        <c:crosses val="autoZero"/>
        <c:auto val="1"/>
        <c:lblOffset val="100"/>
        <c:baseTimeUnit val="months"/>
      </c:dateAx>
      <c:valAx>
        <c:axId val="95436800"/>
        <c:scaling>
          <c:orientation val="minMax"/>
        </c:scaling>
        <c:delete val="0"/>
        <c:axPos val="l"/>
        <c:majorGridlines>
          <c:spPr>
            <a:ln w="9525" cap="flat" cmpd="sng" algn="ctr">
              <a:solidFill>
                <a:schemeClr val="tx1">
                  <a:lumMod val="15000"/>
                  <a:lumOff val="85000"/>
                </a:schemeClr>
              </a:solidFill>
              <a:round/>
            </a:ln>
            <a:effectLst/>
          </c:spPr>
        </c:majorGridlines>
        <c:title>
          <c:tx>
            <c:strRef>
              <c:f>READ2!$R$8</c:f>
              <c:strCache>
                <c:ptCount val="1"/>
                <c:pt idx="0">
                  <c:v>% Pts Readmitted w/in 30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2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READ2!$R$2</c:f>
          <c:strCache>
            <c:ptCount val="1"/>
            <c:pt idx="0">
              <c:v>Readmissions within 30 Days to Any Facility (All Cause)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READ2!$AA$1:$AX$1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READ2!$AA$2:$AX$2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A6B9-4569-82D2-C34C7A3E45CB}"/>
            </c:ext>
          </c:extLst>
        </c:ser>
        <c:ser>
          <c:idx val="1"/>
          <c:order val="1"/>
          <c:tx>
            <c:strRef>
              <c:f>READ2!$Z$3</c:f>
              <c:strCache>
                <c:ptCount val="1"/>
                <c:pt idx="0">
                  <c:v>Goal</c:v>
                </c:pt>
              </c:strCache>
            </c:strRef>
          </c:tx>
          <c:spPr>
            <a:ln w="28575" cap="rnd">
              <a:solidFill>
                <a:srgbClr val="92D050"/>
              </a:solidFill>
              <a:round/>
            </a:ln>
            <a:effectLst/>
          </c:spPr>
          <c:marker>
            <c:symbol val="none"/>
          </c:marker>
          <c:cat>
            <c:numRef>
              <c:f>READ2!$AA$1:$AX$1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READ2!$AA$3:$AX$3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A6B9-4569-82D2-C34C7A3E45CB}"/>
            </c:ext>
          </c:extLst>
        </c:ser>
        <c:ser>
          <c:idx val="2"/>
          <c:order val="2"/>
          <c:tx>
            <c:strRef>
              <c:f>READ2!$Z$4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READ2!$AA$4:$AX$4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A6B9-4569-82D2-C34C7A3E45CB}"/>
            </c:ext>
          </c:extLst>
        </c:ser>
        <c:dLbls>
          <c:showLegendKey val="0"/>
          <c:showVal val="0"/>
          <c:showCatName val="0"/>
          <c:showSerName val="0"/>
          <c:showPercent val="0"/>
          <c:showBubbleSize val="0"/>
        </c:dLbls>
        <c:marker val="1"/>
        <c:smooth val="0"/>
        <c:axId val="95470720"/>
        <c:axId val="95472640"/>
      </c:lineChart>
      <c:dateAx>
        <c:axId val="954707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72640"/>
        <c:crosses val="autoZero"/>
        <c:auto val="1"/>
        <c:lblOffset val="100"/>
        <c:baseTimeUnit val="months"/>
      </c:dateAx>
      <c:valAx>
        <c:axId val="95472640"/>
        <c:scaling>
          <c:orientation val="minMax"/>
        </c:scaling>
        <c:delete val="0"/>
        <c:axPos val="l"/>
        <c:majorGridlines>
          <c:spPr>
            <a:ln w="9525" cap="flat" cmpd="sng" algn="ctr">
              <a:solidFill>
                <a:schemeClr val="tx1">
                  <a:lumMod val="15000"/>
                  <a:lumOff val="85000"/>
                </a:schemeClr>
              </a:solidFill>
              <a:round/>
            </a:ln>
            <a:effectLst/>
          </c:spPr>
        </c:majorGridlines>
        <c:title>
          <c:tx>
            <c:strRef>
              <c:f>READ2!$R$8</c:f>
              <c:strCache>
                <c:ptCount val="1"/>
                <c:pt idx="0">
                  <c:v>% Pts Readmitted w/in 30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4707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READ2!$R$2</c:f>
          <c:strCache>
            <c:ptCount val="1"/>
            <c:pt idx="0">
              <c:v>Readmissions within 30 Days to Any Facility (All Cause)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READ2!$Z$2</c:f>
              <c:strCache>
                <c:ptCount val="1"/>
                <c:pt idx="0">
                  <c:v>Baseline</c:v>
                </c:pt>
              </c:strCache>
            </c:strRef>
          </c:tx>
          <c:spPr>
            <a:ln w="28575" cap="rnd">
              <a:solidFill>
                <a:schemeClr val="accent1"/>
              </a:solidFill>
              <a:prstDash val="dash"/>
              <a:round/>
            </a:ln>
            <a:effectLst/>
          </c:spPr>
          <c:marker>
            <c:symbol val="none"/>
          </c:marker>
          <c:cat>
            <c:numRef>
              <c:f>READ2!$AA$1:$AO$1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READ2!$AA$2:$AO$2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A146-47A2-ACB9-C9C246B99829}"/>
            </c:ext>
          </c:extLst>
        </c:ser>
        <c:ser>
          <c:idx val="1"/>
          <c:order val="1"/>
          <c:tx>
            <c:strRef>
              <c:f>READ2!$Z$3</c:f>
              <c:strCache>
                <c:ptCount val="1"/>
                <c:pt idx="0">
                  <c:v>Goal</c:v>
                </c:pt>
              </c:strCache>
            </c:strRef>
          </c:tx>
          <c:spPr>
            <a:ln w="28575" cap="rnd">
              <a:solidFill>
                <a:srgbClr val="92D050"/>
              </a:solidFill>
              <a:prstDash val="sysDot"/>
              <a:round/>
            </a:ln>
            <a:effectLst/>
          </c:spPr>
          <c:marker>
            <c:symbol val="none"/>
          </c:marker>
          <c:cat>
            <c:numRef>
              <c:f>READ2!$AA$1:$AO$1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READ2!$AA$3:$AO$3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A146-47A2-ACB9-C9C246B99829}"/>
            </c:ext>
          </c:extLst>
        </c:ser>
        <c:ser>
          <c:idx val="2"/>
          <c:order val="2"/>
          <c:tx>
            <c:strRef>
              <c:f>READ2!$Z$4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READ2!$AA$1:$AO$1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READ2!$AA$4:$AO$4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A146-47A2-ACB9-C9C246B99829}"/>
            </c:ext>
          </c:extLst>
        </c:ser>
        <c:dLbls>
          <c:showLegendKey val="0"/>
          <c:showVal val="0"/>
          <c:showCatName val="0"/>
          <c:showSerName val="0"/>
          <c:showPercent val="0"/>
          <c:showBubbleSize val="0"/>
        </c:dLbls>
        <c:marker val="1"/>
        <c:smooth val="0"/>
        <c:axId val="104676736"/>
        <c:axId val="104678912"/>
      </c:lineChart>
      <c:dateAx>
        <c:axId val="10467673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678912"/>
        <c:crosses val="autoZero"/>
        <c:auto val="1"/>
        <c:lblOffset val="100"/>
        <c:baseTimeUnit val="months"/>
      </c:dateAx>
      <c:valAx>
        <c:axId val="104678912"/>
        <c:scaling>
          <c:orientation val="minMax"/>
        </c:scaling>
        <c:delete val="0"/>
        <c:axPos val="l"/>
        <c:majorGridlines>
          <c:spPr>
            <a:ln w="9525" cap="flat" cmpd="sng" algn="ctr">
              <a:solidFill>
                <a:schemeClr val="tx1">
                  <a:lumMod val="15000"/>
                  <a:lumOff val="85000"/>
                </a:schemeClr>
              </a:solidFill>
              <a:round/>
            </a:ln>
            <a:effectLst/>
          </c:spPr>
        </c:majorGridlines>
        <c:title>
          <c:tx>
            <c:strRef>
              <c:f>READ2!$R$8</c:f>
              <c:strCache>
                <c:ptCount val="1"/>
                <c:pt idx="0">
                  <c:v>% Pts Readmitted w/in 30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6767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'SEP1'!$R$2</c:f>
          <c:strCache>
            <c:ptCount val="1"/>
            <c:pt idx="0">
              <c:v>Postoperative Sepsis Cases per 1,000 Elective Surgical Discharges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'SEP1'!$AA$1:$BV$1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DAFF-493A-93AD-7906E95584B4}"/>
            </c:ext>
          </c:extLst>
        </c:ser>
        <c:ser>
          <c:idx val="1"/>
          <c:order val="1"/>
          <c:tx>
            <c:strRef>
              <c:f>'SEP1'!$Z$3</c:f>
              <c:strCache>
                <c:ptCount val="1"/>
                <c:pt idx="0">
                  <c:v>Goal</c:v>
                </c:pt>
              </c:strCache>
            </c:strRef>
          </c:tx>
          <c:spPr>
            <a:ln w="28575" cap="rnd">
              <a:solidFill>
                <a:srgbClr val="92D050"/>
              </a:solidFill>
              <a:round/>
            </a:ln>
            <a:effectLst/>
          </c:spPr>
          <c:marker>
            <c:symbol val="none"/>
          </c:marker>
          <c:cat>
            <c:numRef>
              <c:f>'SEP1'!$AA$1:$BV$1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DAFF-493A-93AD-7906E95584B4}"/>
            </c:ext>
          </c:extLst>
        </c:ser>
        <c:ser>
          <c:idx val="2"/>
          <c:order val="2"/>
          <c:tx>
            <c:strRef>
              <c:f>'SEP1'!$Z$4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DAFF-493A-93AD-7906E95584B4}"/>
            </c:ext>
          </c:extLst>
        </c:ser>
        <c:dLbls>
          <c:showLegendKey val="0"/>
          <c:showVal val="0"/>
          <c:showCatName val="0"/>
          <c:showSerName val="0"/>
          <c:showPercent val="0"/>
          <c:showBubbleSize val="0"/>
        </c:dLbls>
        <c:marker val="1"/>
        <c:smooth val="0"/>
        <c:axId val="104938112"/>
        <c:axId val="104945152"/>
      </c:lineChart>
      <c:dateAx>
        <c:axId val="10493811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945152"/>
        <c:crosses val="autoZero"/>
        <c:auto val="1"/>
        <c:lblOffset val="100"/>
        <c:baseTimeUnit val="months"/>
      </c:dateAx>
      <c:valAx>
        <c:axId val="104945152"/>
        <c:scaling>
          <c:orientation val="minMax"/>
        </c:scaling>
        <c:delete val="0"/>
        <c:axPos val="l"/>
        <c:majorGridlines>
          <c:spPr>
            <a:ln w="9525" cap="flat" cmpd="sng" algn="ctr">
              <a:solidFill>
                <a:schemeClr val="tx1">
                  <a:lumMod val="15000"/>
                  <a:lumOff val="85000"/>
                </a:schemeClr>
              </a:solidFill>
              <a:round/>
            </a:ln>
            <a:effectLst/>
          </c:spPr>
        </c:majorGridlines>
        <c:title>
          <c:tx>
            <c:strRef>
              <c:f>'SEP1'!$R$8</c:f>
              <c:strCache>
                <c:ptCount val="1"/>
                <c:pt idx="0">
                  <c:v>Sepsis/1,000 elective surg. discharges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9381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'SEP1'!$R$2</c:f>
          <c:strCache>
            <c:ptCount val="1"/>
            <c:pt idx="0">
              <c:v>Postoperative Sepsis Cases per 1,000 Elective Surgical Discharges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'SEP1'!$AA$1:$AX$1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1329-4859-A913-C080BBE221F4}"/>
            </c:ext>
          </c:extLst>
        </c:ser>
        <c:ser>
          <c:idx val="1"/>
          <c:order val="1"/>
          <c:tx>
            <c:strRef>
              <c:f>'SEP1'!$Z$3</c:f>
              <c:strCache>
                <c:ptCount val="1"/>
                <c:pt idx="0">
                  <c:v>Goal</c:v>
                </c:pt>
              </c:strCache>
            </c:strRef>
          </c:tx>
          <c:spPr>
            <a:ln w="28575" cap="rnd">
              <a:solidFill>
                <a:srgbClr val="92D050"/>
              </a:solidFill>
              <a:round/>
            </a:ln>
            <a:effectLst/>
          </c:spPr>
          <c:marker>
            <c:symbol val="none"/>
          </c:marker>
          <c:cat>
            <c:numRef>
              <c:f>'SEP1'!$AA$1:$AX$1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1329-4859-A913-C080BBE221F4}"/>
            </c:ext>
          </c:extLst>
        </c:ser>
        <c:ser>
          <c:idx val="2"/>
          <c:order val="2"/>
          <c:tx>
            <c:strRef>
              <c:f>'SEP1'!$Z$4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1329-4859-A913-C080BBE221F4}"/>
            </c:ext>
          </c:extLst>
        </c:ser>
        <c:dLbls>
          <c:showLegendKey val="0"/>
          <c:showVal val="0"/>
          <c:showCatName val="0"/>
          <c:showSerName val="0"/>
          <c:showPercent val="0"/>
          <c:showBubbleSize val="0"/>
        </c:dLbls>
        <c:marker val="1"/>
        <c:smooth val="0"/>
        <c:axId val="104983936"/>
        <c:axId val="104983168"/>
      </c:lineChart>
      <c:dateAx>
        <c:axId val="10498393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983168"/>
        <c:crosses val="autoZero"/>
        <c:auto val="1"/>
        <c:lblOffset val="100"/>
        <c:baseTimeUnit val="months"/>
      </c:dateAx>
      <c:valAx>
        <c:axId val="104983168"/>
        <c:scaling>
          <c:orientation val="minMax"/>
        </c:scaling>
        <c:delete val="0"/>
        <c:axPos val="l"/>
        <c:majorGridlines>
          <c:spPr>
            <a:ln w="9525" cap="flat" cmpd="sng" algn="ctr">
              <a:solidFill>
                <a:schemeClr val="tx1">
                  <a:lumMod val="15000"/>
                  <a:lumOff val="85000"/>
                </a:schemeClr>
              </a:solidFill>
              <a:round/>
            </a:ln>
            <a:effectLst/>
          </c:spPr>
        </c:majorGridlines>
        <c:title>
          <c:tx>
            <c:strRef>
              <c:f>'SEP1'!$R$8</c:f>
              <c:strCache>
                <c:ptCount val="1"/>
                <c:pt idx="0">
                  <c:v>Sepsis/1,000 elective surg. discharges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983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'SEP1'!$R$2</c:f>
          <c:strCache>
            <c:ptCount val="1"/>
            <c:pt idx="0">
              <c:v>Postoperative Sepsis Cases per 1,000 Elective Surgical Discharges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'SEP1'!$Z$2</c:f>
              <c:strCache>
                <c:ptCount val="1"/>
                <c:pt idx="0">
                  <c:v>Baseline</c:v>
                </c:pt>
              </c:strCache>
            </c:strRef>
          </c:tx>
          <c:spPr>
            <a:ln w="28575" cap="rnd">
              <a:solidFill>
                <a:schemeClr val="accent1"/>
              </a:solidFill>
              <a:prstDash val="dash"/>
              <a:round/>
            </a:ln>
            <a:effectLst/>
          </c:spPr>
          <c:marker>
            <c:symbol val="none"/>
          </c:marker>
          <c:cat>
            <c:numRef>
              <c:f>'SEP1'!$AA$1:$AO$1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'SEP1'!$AA$2:$AN$2</c:f>
              <c:numCache>
                <c:formatCode>General</c:formatCode>
                <c:ptCount val="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numCache>
            </c:numRef>
          </c:val>
          <c:smooth val="0"/>
          <c:extLst xmlns:c16r2="http://schemas.microsoft.com/office/drawing/2015/06/chart">
            <c:ext xmlns:c16="http://schemas.microsoft.com/office/drawing/2014/chart" uri="{C3380CC4-5D6E-409C-BE32-E72D297353CC}">
              <c16:uniqueId val="{00000000-2CEF-4492-9B59-0879B506ECCE}"/>
            </c:ext>
          </c:extLst>
        </c:ser>
        <c:ser>
          <c:idx val="1"/>
          <c:order val="1"/>
          <c:tx>
            <c:strRef>
              <c:f>'SEP1'!$Z$3</c:f>
              <c:strCache>
                <c:ptCount val="1"/>
                <c:pt idx="0">
                  <c:v>Goal</c:v>
                </c:pt>
              </c:strCache>
            </c:strRef>
          </c:tx>
          <c:spPr>
            <a:ln w="28575" cap="rnd">
              <a:solidFill>
                <a:srgbClr val="92D050"/>
              </a:solidFill>
              <a:prstDash val="sysDot"/>
              <a:round/>
            </a:ln>
            <a:effectLst/>
          </c:spPr>
          <c:marker>
            <c:symbol val="none"/>
          </c:marker>
          <c:cat>
            <c:numRef>
              <c:f>'SEP1'!$AA$1:$AO$1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'SEP1'!$AA$3:$AN$3</c:f>
              <c:numCache>
                <c:formatCode>General</c:formatCode>
                <c:ptCount val="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numCache>
            </c:numRef>
          </c:val>
          <c:smooth val="0"/>
          <c:extLst xmlns:c16r2="http://schemas.microsoft.com/office/drawing/2015/06/chart">
            <c:ext xmlns:c16="http://schemas.microsoft.com/office/drawing/2014/chart" uri="{C3380CC4-5D6E-409C-BE32-E72D297353CC}">
              <c16:uniqueId val="{00000001-2CEF-4492-9B59-0879B506ECCE}"/>
            </c:ext>
          </c:extLst>
        </c:ser>
        <c:ser>
          <c:idx val="2"/>
          <c:order val="2"/>
          <c:tx>
            <c:strRef>
              <c:f>'SEP1'!$Z$4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'SEP1'!$AA$4:$AN$4</c:f>
              <c:numCache>
                <c:formatCode>0.0</c:formatCode>
                <c:ptCount val="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numCache>
            </c:numRef>
          </c:val>
          <c:smooth val="0"/>
          <c:extLst xmlns:c16r2="http://schemas.microsoft.com/office/drawing/2015/06/chart">
            <c:ext xmlns:c16="http://schemas.microsoft.com/office/drawing/2014/chart" uri="{C3380CC4-5D6E-409C-BE32-E72D297353CC}">
              <c16:uniqueId val="{00000002-2CEF-4492-9B59-0879B506ECCE}"/>
            </c:ext>
          </c:extLst>
        </c:ser>
        <c:dLbls>
          <c:showLegendKey val="0"/>
          <c:showVal val="0"/>
          <c:showCatName val="0"/>
          <c:showSerName val="0"/>
          <c:showPercent val="0"/>
          <c:showBubbleSize val="0"/>
        </c:dLbls>
        <c:marker val="1"/>
        <c:smooth val="0"/>
        <c:axId val="104789120"/>
        <c:axId val="104791040"/>
      </c:lineChart>
      <c:dateAx>
        <c:axId val="1047891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791040"/>
        <c:crosses val="autoZero"/>
        <c:auto val="1"/>
        <c:lblOffset val="100"/>
        <c:baseTimeUnit val="months"/>
      </c:dateAx>
      <c:valAx>
        <c:axId val="104791040"/>
        <c:scaling>
          <c:orientation val="minMax"/>
        </c:scaling>
        <c:delete val="0"/>
        <c:axPos val="l"/>
        <c:majorGridlines>
          <c:spPr>
            <a:ln w="9525" cap="flat" cmpd="sng" algn="ctr">
              <a:solidFill>
                <a:schemeClr val="tx1">
                  <a:lumMod val="15000"/>
                  <a:lumOff val="85000"/>
                </a:schemeClr>
              </a:solidFill>
              <a:round/>
            </a:ln>
            <a:effectLst/>
          </c:spPr>
        </c:majorGridlines>
        <c:title>
          <c:tx>
            <c:strRef>
              <c:f>'SEP1'!$R$8</c:f>
              <c:strCache>
                <c:ptCount val="1"/>
                <c:pt idx="0">
                  <c:v>Sepsis/1,000 elective surg. discharges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78912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'ADE2'!$R$2</c:f>
          <c:strCache>
            <c:ptCount val="1"/>
            <c:pt idx="0">
              <c:v>Adverse Drug Event-Excessive Anticoagulation with Warfarin: Inpatients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'ADE2'!$AA$2:$BV$2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4B1A-4DF3-9D94-6F0A97071C3D}"/>
            </c:ext>
          </c:extLst>
        </c:ser>
        <c:ser>
          <c:idx val="1"/>
          <c:order val="1"/>
          <c:tx>
            <c:strRef>
              <c:f>'ADE2'!$Z$3</c:f>
              <c:strCache>
                <c:ptCount val="1"/>
                <c:pt idx="0">
                  <c:v>Goal</c:v>
                </c:pt>
              </c:strCache>
            </c:strRef>
          </c:tx>
          <c:spPr>
            <a:ln w="28575" cap="rnd">
              <a:solidFill>
                <a:srgbClr val="92D050"/>
              </a:solidFill>
              <a:round/>
            </a:ln>
            <a:effectLst/>
          </c:spPr>
          <c:marker>
            <c:symbol val="none"/>
          </c:marker>
          <c:cat>
            <c:numRef>
              <c:f>'ADE2'!$AA$1:$BV$1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'ADE2'!$AA$3:$BV$3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4B1A-4DF3-9D94-6F0A97071C3D}"/>
            </c:ext>
          </c:extLst>
        </c:ser>
        <c:ser>
          <c:idx val="2"/>
          <c:order val="2"/>
          <c:tx>
            <c:strRef>
              <c:f>'ADE2'!$Z$4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'ADE2'!$AA$4:$BV$4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4B1A-4DF3-9D94-6F0A97071C3D}"/>
            </c:ext>
          </c:extLst>
        </c:ser>
        <c:dLbls>
          <c:showLegendKey val="0"/>
          <c:showVal val="0"/>
          <c:showCatName val="0"/>
          <c:showSerName val="0"/>
          <c:showPercent val="0"/>
          <c:showBubbleSize val="0"/>
        </c:dLbls>
        <c:marker val="1"/>
        <c:smooth val="0"/>
        <c:axId val="94839936"/>
        <c:axId val="94851072"/>
      </c:lineChart>
      <c:dateAx>
        <c:axId val="9483993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851072"/>
        <c:crosses val="autoZero"/>
        <c:auto val="1"/>
        <c:lblOffset val="100"/>
        <c:baseTimeUnit val="months"/>
      </c:dateAx>
      <c:valAx>
        <c:axId val="94851072"/>
        <c:scaling>
          <c:orientation val="minMax"/>
        </c:scaling>
        <c:delete val="0"/>
        <c:axPos val="l"/>
        <c:majorGridlines>
          <c:spPr>
            <a:ln w="9525" cap="flat" cmpd="sng" algn="ctr">
              <a:solidFill>
                <a:schemeClr val="tx1">
                  <a:lumMod val="15000"/>
                  <a:lumOff val="85000"/>
                </a:schemeClr>
              </a:solidFill>
              <a:round/>
            </a:ln>
            <a:effectLst/>
          </c:spPr>
        </c:majorGridlines>
        <c:title>
          <c:tx>
            <c:strRef>
              <c:f>'ADE2'!$R$8</c:f>
              <c:strCache>
                <c:ptCount val="1"/>
                <c:pt idx="0">
                  <c:v>ADE/100 patients on warfarin</c:v>
                </c:pt>
              </c:strCache>
            </c:strRef>
          </c:tx>
          <c:layout>
            <c:manualLayout>
              <c:xMode val="edge"/>
              <c:yMode val="edge"/>
              <c:x val="2.9749830966869506E-2"/>
              <c:y val="0.344051378774127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839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'SEP2'!$R$2</c:f>
          <c:strCache>
            <c:ptCount val="1"/>
            <c:pt idx="0">
              <c:v>Severe Sepsis/Septic Shock Mortality Rate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'SEP2'!$AA$1:$BV$1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'SEP2'!$AA$2:$BV$2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3B3B-483F-9451-13BE162A742A}"/>
            </c:ext>
          </c:extLst>
        </c:ser>
        <c:ser>
          <c:idx val="1"/>
          <c:order val="1"/>
          <c:tx>
            <c:strRef>
              <c:f>'SEP2'!$Z$3</c:f>
              <c:strCache>
                <c:ptCount val="1"/>
                <c:pt idx="0">
                  <c:v>Goal</c:v>
                </c:pt>
              </c:strCache>
            </c:strRef>
          </c:tx>
          <c:spPr>
            <a:ln w="28575" cap="rnd">
              <a:solidFill>
                <a:srgbClr val="92D050"/>
              </a:solidFill>
              <a:round/>
            </a:ln>
            <a:effectLst/>
          </c:spPr>
          <c:marker>
            <c:symbol val="none"/>
          </c:marker>
          <c:cat>
            <c:numRef>
              <c:f>'SEP2'!$AA$1:$BV$1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'SEP2'!$AA$3:$BV$3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3B3B-483F-9451-13BE162A742A}"/>
            </c:ext>
          </c:extLst>
        </c:ser>
        <c:ser>
          <c:idx val="2"/>
          <c:order val="2"/>
          <c:tx>
            <c:strRef>
              <c:f>'SEP2'!$Z$4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'SEP2'!$AA$4:$BV$4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3B3B-483F-9451-13BE162A742A}"/>
            </c:ext>
          </c:extLst>
        </c:ser>
        <c:dLbls>
          <c:showLegendKey val="0"/>
          <c:showVal val="0"/>
          <c:showCatName val="0"/>
          <c:showSerName val="0"/>
          <c:showPercent val="0"/>
          <c:showBubbleSize val="0"/>
        </c:dLbls>
        <c:marker val="1"/>
        <c:smooth val="0"/>
        <c:axId val="105172992"/>
        <c:axId val="105175680"/>
      </c:lineChart>
      <c:dateAx>
        <c:axId val="10517299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175680"/>
        <c:crosses val="autoZero"/>
        <c:auto val="1"/>
        <c:lblOffset val="100"/>
        <c:baseTimeUnit val="months"/>
      </c:dateAx>
      <c:valAx>
        <c:axId val="105175680"/>
        <c:scaling>
          <c:orientation val="minMax"/>
        </c:scaling>
        <c:delete val="0"/>
        <c:axPos val="l"/>
        <c:majorGridlines>
          <c:spPr>
            <a:ln w="9525" cap="flat" cmpd="sng" algn="ctr">
              <a:solidFill>
                <a:schemeClr val="tx1">
                  <a:lumMod val="15000"/>
                  <a:lumOff val="85000"/>
                </a:schemeClr>
              </a:solidFill>
              <a:round/>
            </a:ln>
            <a:effectLst/>
          </c:spPr>
        </c:majorGridlines>
        <c:title>
          <c:tx>
            <c:strRef>
              <c:f>'SEP2'!$R$7</c:f>
              <c:strCache>
                <c:ptCount val="1"/>
                <c:pt idx="0">
                  <c:v>Sepsis mortality/100 sepsis diagnoses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1729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'SEP2'!$R$2</c:f>
          <c:strCache>
            <c:ptCount val="1"/>
            <c:pt idx="0">
              <c:v>Severe Sepsis/Septic Shock Mortality Rate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'SEP2'!$AA$1:$AX$1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'SEP2'!$AA$2:$AX$2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4DDB-4AA3-9735-C4F5BDAE79CD}"/>
            </c:ext>
          </c:extLst>
        </c:ser>
        <c:ser>
          <c:idx val="1"/>
          <c:order val="1"/>
          <c:tx>
            <c:strRef>
              <c:f>'SEP2'!$Z$3</c:f>
              <c:strCache>
                <c:ptCount val="1"/>
                <c:pt idx="0">
                  <c:v>Goal</c:v>
                </c:pt>
              </c:strCache>
            </c:strRef>
          </c:tx>
          <c:spPr>
            <a:ln w="28575" cap="rnd">
              <a:solidFill>
                <a:srgbClr val="92D050"/>
              </a:solidFill>
              <a:round/>
            </a:ln>
            <a:effectLst/>
          </c:spPr>
          <c:marker>
            <c:symbol val="none"/>
          </c:marker>
          <c:cat>
            <c:numRef>
              <c:f>'SEP2'!$AA$1:$AX$1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'SEP2'!$AA$3:$AX$3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4DDB-4AA3-9735-C4F5BDAE79CD}"/>
            </c:ext>
          </c:extLst>
        </c:ser>
        <c:ser>
          <c:idx val="2"/>
          <c:order val="2"/>
          <c:tx>
            <c:strRef>
              <c:f>'SEP2'!$Z$4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'SEP2'!$AA$4:$AX$4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4DDB-4AA3-9735-C4F5BDAE79CD}"/>
            </c:ext>
          </c:extLst>
        </c:ser>
        <c:dLbls>
          <c:showLegendKey val="0"/>
          <c:showVal val="0"/>
          <c:showCatName val="0"/>
          <c:showSerName val="0"/>
          <c:showPercent val="0"/>
          <c:showBubbleSize val="0"/>
        </c:dLbls>
        <c:marker val="1"/>
        <c:smooth val="0"/>
        <c:axId val="105238528"/>
        <c:axId val="105240448"/>
      </c:lineChart>
      <c:dateAx>
        <c:axId val="10523852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240448"/>
        <c:crosses val="autoZero"/>
        <c:auto val="1"/>
        <c:lblOffset val="100"/>
        <c:baseTimeUnit val="months"/>
      </c:dateAx>
      <c:valAx>
        <c:axId val="105240448"/>
        <c:scaling>
          <c:orientation val="minMax"/>
        </c:scaling>
        <c:delete val="0"/>
        <c:axPos val="l"/>
        <c:majorGridlines>
          <c:spPr>
            <a:ln w="9525" cap="flat" cmpd="sng" algn="ctr">
              <a:solidFill>
                <a:schemeClr val="tx1">
                  <a:lumMod val="15000"/>
                  <a:lumOff val="85000"/>
                </a:schemeClr>
              </a:solidFill>
              <a:round/>
            </a:ln>
            <a:effectLst/>
          </c:spPr>
        </c:majorGridlines>
        <c:title>
          <c:tx>
            <c:strRef>
              <c:f>'SEP2'!$R$7</c:f>
              <c:strCache>
                <c:ptCount val="1"/>
                <c:pt idx="0">
                  <c:v>Sepsis mortality/100 sepsis diagnoses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2385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'SEP2'!$R$2</c:f>
          <c:strCache>
            <c:ptCount val="1"/>
            <c:pt idx="0">
              <c:v>Severe Sepsis/Septic Shock Mortality Rate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'SEP2'!$Z$2</c:f>
              <c:strCache>
                <c:ptCount val="1"/>
                <c:pt idx="0">
                  <c:v>Baseline</c:v>
                </c:pt>
              </c:strCache>
            </c:strRef>
          </c:tx>
          <c:spPr>
            <a:ln w="28575" cap="rnd">
              <a:solidFill>
                <a:schemeClr val="accent1"/>
              </a:solidFill>
              <a:prstDash val="dash"/>
              <a:round/>
            </a:ln>
            <a:effectLst/>
          </c:spPr>
          <c:marker>
            <c:symbol val="none"/>
          </c:marker>
          <c:cat>
            <c:numRef>
              <c:f>'SEP2'!$AA$1:$AO$1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'SEP2'!$AA$2:$AO$2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1694-48B5-97EE-866E41F4FF9B}"/>
            </c:ext>
          </c:extLst>
        </c:ser>
        <c:ser>
          <c:idx val="1"/>
          <c:order val="1"/>
          <c:tx>
            <c:strRef>
              <c:f>'SEP2'!$Z$3</c:f>
              <c:strCache>
                <c:ptCount val="1"/>
                <c:pt idx="0">
                  <c:v>Goal</c:v>
                </c:pt>
              </c:strCache>
            </c:strRef>
          </c:tx>
          <c:spPr>
            <a:ln w="28575" cap="rnd">
              <a:solidFill>
                <a:srgbClr val="92D050"/>
              </a:solidFill>
              <a:prstDash val="sysDot"/>
              <a:round/>
            </a:ln>
            <a:effectLst/>
          </c:spPr>
          <c:marker>
            <c:symbol val="none"/>
          </c:marker>
          <c:cat>
            <c:numRef>
              <c:f>'SEP2'!$AA$1:$AO$1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'SEP2'!$AA$3:$AO$3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1694-48B5-97EE-866E41F4FF9B}"/>
            </c:ext>
          </c:extLst>
        </c:ser>
        <c:ser>
          <c:idx val="2"/>
          <c:order val="2"/>
          <c:tx>
            <c:strRef>
              <c:f>'SEP2'!$Z$4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'SEP2'!$AA$1:$AO$1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'SEP2'!$AA$4:$AO$4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1694-48B5-97EE-866E41F4FF9B}"/>
            </c:ext>
          </c:extLst>
        </c:ser>
        <c:dLbls>
          <c:showLegendKey val="0"/>
          <c:showVal val="0"/>
          <c:showCatName val="0"/>
          <c:showSerName val="0"/>
          <c:showPercent val="0"/>
          <c:showBubbleSize val="0"/>
        </c:dLbls>
        <c:marker val="1"/>
        <c:smooth val="0"/>
        <c:axId val="105269504"/>
        <c:axId val="105279872"/>
      </c:lineChart>
      <c:dateAx>
        <c:axId val="10526950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279872"/>
        <c:crosses val="autoZero"/>
        <c:auto val="1"/>
        <c:lblOffset val="100"/>
        <c:baseTimeUnit val="months"/>
      </c:dateAx>
      <c:valAx>
        <c:axId val="105279872"/>
        <c:scaling>
          <c:orientation val="minMax"/>
        </c:scaling>
        <c:delete val="0"/>
        <c:axPos val="l"/>
        <c:majorGridlines>
          <c:spPr>
            <a:ln w="9525" cap="flat" cmpd="sng" algn="ctr">
              <a:solidFill>
                <a:schemeClr val="tx1">
                  <a:lumMod val="15000"/>
                  <a:lumOff val="85000"/>
                </a:schemeClr>
              </a:solidFill>
              <a:round/>
            </a:ln>
            <a:effectLst/>
          </c:spPr>
        </c:majorGridlines>
        <c:title>
          <c:tx>
            <c:strRef>
              <c:f>'SEP2'!$R$7</c:f>
              <c:strCache>
                <c:ptCount val="1"/>
                <c:pt idx="0">
                  <c:v>Sepsis mortality/100 sepsis diagnoses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269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SSI2a!$R$2</c:f>
          <c:strCache>
            <c:ptCount val="1"/>
            <c:pt idx="0">
              <c:v>Surgical Site Infection (SSI) Rate: Colorectal Surgeries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SSI2a!$AA$2:$BV$2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7D83-4DEE-BDEF-A5113611B727}"/>
            </c:ext>
          </c:extLst>
        </c:ser>
        <c:ser>
          <c:idx val="1"/>
          <c:order val="1"/>
          <c:tx>
            <c:strRef>
              <c:f>SSI2a!$Z$3</c:f>
              <c:strCache>
                <c:ptCount val="1"/>
                <c:pt idx="0">
                  <c:v>Goal</c:v>
                </c:pt>
              </c:strCache>
            </c:strRef>
          </c:tx>
          <c:spPr>
            <a:ln w="28575" cap="rnd">
              <a:solidFill>
                <a:srgbClr val="92D050"/>
              </a:solidFill>
              <a:round/>
            </a:ln>
            <a:effectLst/>
          </c:spPr>
          <c:marker>
            <c:symbol val="none"/>
          </c:marker>
          <c:cat>
            <c:numRef>
              <c:f>SSI2a!$AA$1:$BV$1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SSI2a!$AA$3:$BV$3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7D83-4DEE-BDEF-A5113611B727}"/>
            </c:ext>
          </c:extLst>
        </c:ser>
        <c:ser>
          <c:idx val="2"/>
          <c:order val="2"/>
          <c:tx>
            <c:strRef>
              <c:f>SSI2a!$Z$4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SSI2a!$AA$1:$BV$1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SSI2a!$AA$4:$BV$4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7D83-4DEE-BDEF-A5113611B727}"/>
            </c:ext>
          </c:extLst>
        </c:ser>
        <c:dLbls>
          <c:showLegendKey val="0"/>
          <c:showVal val="0"/>
          <c:showCatName val="0"/>
          <c:showSerName val="0"/>
          <c:showPercent val="0"/>
          <c:showBubbleSize val="0"/>
        </c:dLbls>
        <c:marker val="1"/>
        <c:smooth val="0"/>
        <c:axId val="110155264"/>
        <c:axId val="110162304"/>
      </c:lineChart>
      <c:dateAx>
        <c:axId val="11015526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162304"/>
        <c:crosses val="autoZero"/>
        <c:auto val="1"/>
        <c:lblOffset val="100"/>
        <c:baseTimeUnit val="months"/>
      </c:dateAx>
      <c:valAx>
        <c:axId val="110162304"/>
        <c:scaling>
          <c:orientation val="minMax"/>
        </c:scaling>
        <c:delete val="0"/>
        <c:axPos val="l"/>
        <c:majorGridlines>
          <c:spPr>
            <a:ln w="9525" cap="flat" cmpd="sng" algn="ctr">
              <a:solidFill>
                <a:schemeClr val="tx1">
                  <a:lumMod val="15000"/>
                  <a:lumOff val="85000"/>
                </a:schemeClr>
              </a:solidFill>
              <a:round/>
            </a:ln>
            <a:effectLst/>
          </c:spPr>
        </c:majorGridlines>
        <c:title>
          <c:tx>
            <c:strRef>
              <c:f>SSI2a!$R$8</c:f>
              <c:strCache>
                <c:ptCount val="1"/>
                <c:pt idx="0">
                  <c:v>SSI per 100 surgeries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1552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SSI2a!$R$2</c:f>
          <c:strCache>
            <c:ptCount val="1"/>
            <c:pt idx="0">
              <c:v>Surgical Site Infection (SSI) Rate: Colorectal Surgeries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SSI2a!$Z$2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SSI2a!$AA$2:$AX$2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4190-47F0-B08E-3667E483FF2C}"/>
            </c:ext>
          </c:extLst>
        </c:ser>
        <c:ser>
          <c:idx val="1"/>
          <c:order val="1"/>
          <c:tx>
            <c:strRef>
              <c:f>SSI2a!$Z$3</c:f>
              <c:strCache>
                <c:ptCount val="1"/>
                <c:pt idx="0">
                  <c:v>Goal</c:v>
                </c:pt>
              </c:strCache>
            </c:strRef>
          </c:tx>
          <c:spPr>
            <a:ln w="28575" cap="rnd">
              <a:solidFill>
                <a:srgbClr val="92D050"/>
              </a:solidFill>
              <a:round/>
            </a:ln>
            <a:effectLst/>
          </c:spPr>
          <c:marker>
            <c:symbol val="none"/>
          </c:marker>
          <c:cat>
            <c:numRef>
              <c:f>SSI2a!$AA$1:$AX$1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SSI2a!$AA$3:$AX$3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4190-47F0-B08E-3667E483FF2C}"/>
            </c:ext>
          </c:extLst>
        </c:ser>
        <c:ser>
          <c:idx val="2"/>
          <c:order val="2"/>
          <c:tx>
            <c:strRef>
              <c:f>SSI2a!$Z$4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SSI2a!$AA$1:$AX$1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SSI2a!$AA$4:$AX$4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4190-47F0-B08E-3667E483FF2C}"/>
            </c:ext>
          </c:extLst>
        </c:ser>
        <c:dLbls>
          <c:showLegendKey val="0"/>
          <c:showVal val="0"/>
          <c:showCatName val="0"/>
          <c:showSerName val="0"/>
          <c:showPercent val="0"/>
          <c:showBubbleSize val="0"/>
        </c:dLbls>
        <c:marker val="1"/>
        <c:smooth val="0"/>
        <c:axId val="105625088"/>
        <c:axId val="105627008"/>
      </c:lineChart>
      <c:dateAx>
        <c:axId val="10562508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627008"/>
        <c:crosses val="autoZero"/>
        <c:auto val="1"/>
        <c:lblOffset val="100"/>
        <c:baseTimeUnit val="months"/>
      </c:dateAx>
      <c:valAx>
        <c:axId val="105627008"/>
        <c:scaling>
          <c:orientation val="minMax"/>
        </c:scaling>
        <c:delete val="0"/>
        <c:axPos val="l"/>
        <c:majorGridlines>
          <c:spPr>
            <a:ln w="9525" cap="flat" cmpd="sng" algn="ctr">
              <a:solidFill>
                <a:schemeClr val="tx1">
                  <a:lumMod val="15000"/>
                  <a:lumOff val="85000"/>
                </a:schemeClr>
              </a:solidFill>
              <a:round/>
            </a:ln>
            <a:effectLst/>
          </c:spPr>
        </c:majorGridlines>
        <c:title>
          <c:tx>
            <c:strRef>
              <c:f>SSI2a!$R$8</c:f>
              <c:strCache>
                <c:ptCount val="1"/>
                <c:pt idx="0">
                  <c:v>SSI per 100 surgeries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56250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SSI2a!$R$2</c:f>
          <c:strCache>
            <c:ptCount val="1"/>
            <c:pt idx="0">
              <c:v>Surgical Site Infection (SSI) Rate: Colorectal Surgeries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SSI2a!$Z$2</c:f>
              <c:strCache>
                <c:ptCount val="1"/>
                <c:pt idx="0">
                  <c:v>Baseline</c:v>
                </c:pt>
              </c:strCache>
            </c:strRef>
          </c:tx>
          <c:spPr>
            <a:ln w="28575" cap="rnd">
              <a:solidFill>
                <a:schemeClr val="accent1"/>
              </a:solidFill>
              <a:prstDash val="dash"/>
              <a:round/>
            </a:ln>
            <a:effectLst/>
          </c:spPr>
          <c:marker>
            <c:symbol val="none"/>
          </c:marker>
          <c:cat>
            <c:numRef>
              <c:f>SSI2a!$AA$1:$AO$1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SSI2a!$AA$2:$AO$2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F289-4CB2-AE19-DBB25029F6BF}"/>
            </c:ext>
          </c:extLst>
        </c:ser>
        <c:ser>
          <c:idx val="1"/>
          <c:order val="1"/>
          <c:tx>
            <c:strRef>
              <c:f>SSI2a!$Z$3</c:f>
              <c:strCache>
                <c:ptCount val="1"/>
                <c:pt idx="0">
                  <c:v>Goal</c:v>
                </c:pt>
              </c:strCache>
            </c:strRef>
          </c:tx>
          <c:spPr>
            <a:ln w="28575" cap="rnd">
              <a:solidFill>
                <a:srgbClr val="92D050"/>
              </a:solidFill>
              <a:prstDash val="sysDot"/>
              <a:round/>
            </a:ln>
            <a:effectLst/>
          </c:spPr>
          <c:marker>
            <c:symbol val="none"/>
          </c:marker>
          <c:cat>
            <c:numRef>
              <c:f>SSI2a!$AA$1:$AO$1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SSI2a!$AA$3:$AO$3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F289-4CB2-AE19-DBB25029F6BF}"/>
            </c:ext>
          </c:extLst>
        </c:ser>
        <c:ser>
          <c:idx val="2"/>
          <c:order val="2"/>
          <c:tx>
            <c:strRef>
              <c:f>SSI2a!$Z$4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SSI2a!$AA$1:$AO$1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SSI2a!$AA$4:$AO$4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F289-4CB2-AE19-DBB25029F6BF}"/>
            </c:ext>
          </c:extLst>
        </c:ser>
        <c:dLbls>
          <c:showLegendKey val="0"/>
          <c:showVal val="0"/>
          <c:showCatName val="0"/>
          <c:showSerName val="0"/>
          <c:showPercent val="0"/>
          <c:showBubbleSize val="0"/>
        </c:dLbls>
        <c:marker val="1"/>
        <c:smooth val="0"/>
        <c:axId val="110264320"/>
        <c:axId val="110266240"/>
      </c:lineChart>
      <c:dateAx>
        <c:axId val="1102643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266240"/>
        <c:crosses val="autoZero"/>
        <c:auto val="1"/>
        <c:lblOffset val="100"/>
        <c:baseTimeUnit val="months"/>
      </c:dateAx>
      <c:valAx>
        <c:axId val="110266240"/>
        <c:scaling>
          <c:orientation val="minMax"/>
        </c:scaling>
        <c:delete val="0"/>
        <c:axPos val="l"/>
        <c:majorGridlines>
          <c:spPr>
            <a:ln w="9525" cap="flat" cmpd="sng" algn="ctr">
              <a:solidFill>
                <a:schemeClr val="tx1">
                  <a:lumMod val="15000"/>
                  <a:lumOff val="85000"/>
                </a:schemeClr>
              </a:solidFill>
              <a:round/>
            </a:ln>
            <a:effectLst/>
          </c:spPr>
        </c:majorGridlines>
        <c:title>
          <c:tx>
            <c:strRef>
              <c:f>SSI2a!$R$8</c:f>
              <c:strCache>
                <c:ptCount val="1"/>
                <c:pt idx="0">
                  <c:v>SSI per 100 surgeries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26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SSI2b!$R$2</c:f>
          <c:strCache>
            <c:ptCount val="1"/>
            <c:pt idx="0">
              <c:v>Surgical Site Infection (SSI) Rate: Abdominal Hysterectomies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SSI2b!$Z$2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SSI2b!$AA$1:$BV$1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SSI2b!$AA$2:$BV$2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3718-4C59-9660-13C2734CD07C}"/>
            </c:ext>
          </c:extLst>
        </c:ser>
        <c:ser>
          <c:idx val="1"/>
          <c:order val="1"/>
          <c:tx>
            <c:strRef>
              <c:f>SSI2b!$Z$3</c:f>
              <c:strCache>
                <c:ptCount val="1"/>
                <c:pt idx="0">
                  <c:v>Goal</c:v>
                </c:pt>
              </c:strCache>
            </c:strRef>
          </c:tx>
          <c:spPr>
            <a:ln w="28575" cap="rnd">
              <a:solidFill>
                <a:srgbClr val="92D050"/>
              </a:solidFill>
              <a:round/>
            </a:ln>
            <a:effectLst/>
          </c:spPr>
          <c:marker>
            <c:symbol val="none"/>
          </c:marker>
          <c:cat>
            <c:numRef>
              <c:f>SSI2b!$AA$1:$BV$1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SSI2b!$AA$3:$BV$3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3718-4C59-9660-13C2734CD07C}"/>
            </c:ext>
          </c:extLst>
        </c:ser>
        <c:ser>
          <c:idx val="2"/>
          <c:order val="2"/>
          <c:tx>
            <c:strRef>
              <c:f>SSI2b!$Z$4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SSI2b!$AA$1:$BV$1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SSI2b!$AA$4:$BV$4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3718-4C59-9660-13C2734CD07C}"/>
            </c:ext>
          </c:extLst>
        </c:ser>
        <c:dLbls>
          <c:showLegendKey val="0"/>
          <c:showVal val="0"/>
          <c:showCatName val="0"/>
          <c:showSerName val="0"/>
          <c:showPercent val="0"/>
          <c:showBubbleSize val="0"/>
        </c:dLbls>
        <c:marker val="1"/>
        <c:smooth val="0"/>
        <c:axId val="110394368"/>
        <c:axId val="110405504"/>
      </c:lineChart>
      <c:dateAx>
        <c:axId val="1103943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405504"/>
        <c:crosses val="autoZero"/>
        <c:auto val="1"/>
        <c:lblOffset val="100"/>
        <c:baseTimeUnit val="months"/>
      </c:dateAx>
      <c:valAx>
        <c:axId val="110405504"/>
        <c:scaling>
          <c:orientation val="minMax"/>
        </c:scaling>
        <c:delete val="0"/>
        <c:axPos val="l"/>
        <c:majorGridlines>
          <c:spPr>
            <a:ln w="9525" cap="flat" cmpd="sng" algn="ctr">
              <a:solidFill>
                <a:schemeClr val="tx1">
                  <a:lumMod val="15000"/>
                  <a:lumOff val="85000"/>
                </a:schemeClr>
              </a:solidFill>
              <a:round/>
            </a:ln>
            <a:effectLst/>
          </c:spPr>
        </c:majorGridlines>
        <c:title>
          <c:tx>
            <c:strRef>
              <c:f>SSI2b!$R$8</c:f>
              <c:strCache>
                <c:ptCount val="1"/>
                <c:pt idx="0">
                  <c:v>SSI per 100 surgeries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3943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SSI2b!$R$2</c:f>
          <c:strCache>
            <c:ptCount val="1"/>
            <c:pt idx="0">
              <c:v>Surgical Site Infection (SSI) Rate: Abdominal Hysterectomies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SSI2b!$Z$2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SSI2b!$AA$1:$AX$1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SSI2b!$AA$2:$AX$2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727E-442C-A472-8589CF95E69F}"/>
            </c:ext>
          </c:extLst>
        </c:ser>
        <c:ser>
          <c:idx val="1"/>
          <c:order val="1"/>
          <c:tx>
            <c:strRef>
              <c:f>SSI2b!$Z$3</c:f>
              <c:strCache>
                <c:ptCount val="1"/>
                <c:pt idx="0">
                  <c:v>Goal</c:v>
                </c:pt>
              </c:strCache>
            </c:strRef>
          </c:tx>
          <c:spPr>
            <a:ln w="28575" cap="rnd">
              <a:solidFill>
                <a:srgbClr val="92D050"/>
              </a:solidFill>
              <a:round/>
            </a:ln>
            <a:effectLst/>
          </c:spPr>
          <c:marker>
            <c:symbol val="none"/>
          </c:marker>
          <c:cat>
            <c:numRef>
              <c:f>SSI2b!$AA$1:$AX$1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SSI2b!$AA$3:$AX$3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727E-442C-A472-8589CF95E69F}"/>
            </c:ext>
          </c:extLst>
        </c:ser>
        <c:ser>
          <c:idx val="2"/>
          <c:order val="2"/>
          <c:tx>
            <c:strRef>
              <c:f>SSI2b!$Z$4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SSI2b!$AA$1:$AX$1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SSI2b!$AA$4:$AX$4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727E-442C-A472-8589CF95E69F}"/>
            </c:ext>
          </c:extLst>
        </c:ser>
        <c:dLbls>
          <c:showLegendKey val="0"/>
          <c:showVal val="0"/>
          <c:showCatName val="0"/>
          <c:showSerName val="0"/>
          <c:showPercent val="0"/>
          <c:showBubbleSize val="0"/>
        </c:dLbls>
        <c:marker val="1"/>
        <c:smooth val="0"/>
        <c:axId val="110582784"/>
        <c:axId val="110589056"/>
      </c:lineChart>
      <c:dateAx>
        <c:axId val="11058278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589056"/>
        <c:crosses val="autoZero"/>
        <c:auto val="1"/>
        <c:lblOffset val="100"/>
        <c:baseTimeUnit val="months"/>
      </c:dateAx>
      <c:valAx>
        <c:axId val="110589056"/>
        <c:scaling>
          <c:orientation val="minMax"/>
        </c:scaling>
        <c:delete val="0"/>
        <c:axPos val="l"/>
        <c:majorGridlines>
          <c:spPr>
            <a:ln w="9525" cap="flat" cmpd="sng" algn="ctr">
              <a:solidFill>
                <a:schemeClr val="tx1">
                  <a:lumMod val="15000"/>
                  <a:lumOff val="85000"/>
                </a:schemeClr>
              </a:solidFill>
              <a:round/>
            </a:ln>
            <a:effectLst/>
          </c:spPr>
        </c:majorGridlines>
        <c:title>
          <c:tx>
            <c:strRef>
              <c:f>SSI2b!$R$8</c:f>
              <c:strCache>
                <c:ptCount val="1"/>
                <c:pt idx="0">
                  <c:v>SSI per 100 surgeries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5827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SSI2b!$R$2</c:f>
          <c:strCache>
            <c:ptCount val="1"/>
            <c:pt idx="0">
              <c:v>Surgical Site Infection (SSI) Rate: Abdominal Hysterectomies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SSI2b!$Z$2</c:f>
              <c:strCache>
                <c:ptCount val="1"/>
                <c:pt idx="0">
                  <c:v>Baseline</c:v>
                </c:pt>
              </c:strCache>
            </c:strRef>
          </c:tx>
          <c:spPr>
            <a:ln w="28575" cap="rnd">
              <a:solidFill>
                <a:schemeClr val="accent1"/>
              </a:solidFill>
              <a:prstDash val="dash"/>
              <a:round/>
            </a:ln>
            <a:effectLst/>
          </c:spPr>
          <c:marker>
            <c:symbol val="none"/>
          </c:marker>
          <c:cat>
            <c:numRef>
              <c:f>SSI2b!$AA$1:$AO$1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SSI2b!$AA$2:$AO$2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75FE-4C1A-B016-CD169658DDF7}"/>
            </c:ext>
          </c:extLst>
        </c:ser>
        <c:ser>
          <c:idx val="1"/>
          <c:order val="1"/>
          <c:tx>
            <c:strRef>
              <c:f>SSI2b!$Z$3</c:f>
              <c:strCache>
                <c:ptCount val="1"/>
                <c:pt idx="0">
                  <c:v>Goal</c:v>
                </c:pt>
              </c:strCache>
            </c:strRef>
          </c:tx>
          <c:spPr>
            <a:ln w="28575" cap="rnd">
              <a:solidFill>
                <a:srgbClr val="92D050"/>
              </a:solidFill>
              <a:prstDash val="sysDot"/>
              <a:round/>
            </a:ln>
            <a:effectLst/>
          </c:spPr>
          <c:marker>
            <c:symbol val="none"/>
          </c:marker>
          <c:cat>
            <c:numRef>
              <c:f>SSI2b!$AA$1:$AO$1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SSI2b!$AA$3:$AO$3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75FE-4C1A-B016-CD169658DDF7}"/>
            </c:ext>
          </c:extLst>
        </c:ser>
        <c:ser>
          <c:idx val="2"/>
          <c:order val="2"/>
          <c:tx>
            <c:strRef>
              <c:f>SSI2b!$Z$4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SSI2b!$AA$1:$AO$1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SSI2b!$AA$4:$AO$4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75FE-4C1A-B016-CD169658DDF7}"/>
            </c:ext>
          </c:extLst>
        </c:ser>
        <c:dLbls>
          <c:showLegendKey val="0"/>
          <c:showVal val="0"/>
          <c:showCatName val="0"/>
          <c:showSerName val="0"/>
          <c:showPercent val="0"/>
          <c:showBubbleSize val="0"/>
        </c:dLbls>
        <c:marker val="1"/>
        <c:smooth val="0"/>
        <c:axId val="110634496"/>
        <c:axId val="110636416"/>
      </c:lineChart>
      <c:dateAx>
        <c:axId val="1106344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636416"/>
        <c:crosses val="autoZero"/>
        <c:auto val="1"/>
        <c:lblOffset val="100"/>
        <c:baseTimeUnit val="months"/>
      </c:dateAx>
      <c:valAx>
        <c:axId val="110636416"/>
        <c:scaling>
          <c:orientation val="minMax"/>
        </c:scaling>
        <c:delete val="0"/>
        <c:axPos val="l"/>
        <c:majorGridlines>
          <c:spPr>
            <a:ln w="9525" cap="flat" cmpd="sng" algn="ctr">
              <a:solidFill>
                <a:schemeClr val="tx1">
                  <a:lumMod val="15000"/>
                  <a:lumOff val="85000"/>
                </a:schemeClr>
              </a:solidFill>
              <a:round/>
            </a:ln>
            <a:effectLst/>
          </c:spPr>
        </c:majorGridlines>
        <c:title>
          <c:tx>
            <c:strRef>
              <c:f>SSI2b!$R$8</c:f>
              <c:strCache>
                <c:ptCount val="1"/>
                <c:pt idx="0">
                  <c:v>SSI per 100 surgeries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6344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SSI2c!$R$2</c:f>
          <c:strCache>
            <c:ptCount val="1"/>
            <c:pt idx="0">
              <c:v>Surgical Site Infection (SSI) Rate: Total Knee Replacement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SSI2c!$Z$2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SSI2c!$AA$1:$BV$1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SSI2c!$AA$2:$BV$2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F811-43C6-9BBF-8317B548C959}"/>
            </c:ext>
          </c:extLst>
        </c:ser>
        <c:ser>
          <c:idx val="1"/>
          <c:order val="1"/>
          <c:tx>
            <c:strRef>
              <c:f>SSI2c!$Z$3</c:f>
              <c:strCache>
                <c:ptCount val="1"/>
                <c:pt idx="0">
                  <c:v>Goal</c:v>
                </c:pt>
              </c:strCache>
            </c:strRef>
          </c:tx>
          <c:spPr>
            <a:ln w="28575" cap="rnd">
              <a:solidFill>
                <a:srgbClr val="92D050"/>
              </a:solidFill>
              <a:round/>
            </a:ln>
            <a:effectLst/>
          </c:spPr>
          <c:marker>
            <c:symbol val="none"/>
          </c:marker>
          <c:cat>
            <c:numRef>
              <c:f>SSI2c!$AA$1:$BV$1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SSI2c!$AA$3:$BV$3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F811-43C6-9BBF-8317B548C959}"/>
            </c:ext>
          </c:extLst>
        </c:ser>
        <c:ser>
          <c:idx val="2"/>
          <c:order val="2"/>
          <c:tx>
            <c:strRef>
              <c:f>SSI2c!$Z$4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SSI2c!$AA$1:$BV$1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SSI2c!$AA$4:$BV$4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F811-43C6-9BBF-8317B548C959}"/>
            </c:ext>
          </c:extLst>
        </c:ser>
        <c:dLbls>
          <c:showLegendKey val="0"/>
          <c:showVal val="0"/>
          <c:showCatName val="0"/>
          <c:showSerName val="0"/>
          <c:showPercent val="0"/>
          <c:showBubbleSize val="0"/>
        </c:dLbls>
        <c:marker val="1"/>
        <c:smooth val="0"/>
        <c:axId val="110727936"/>
        <c:axId val="110730624"/>
      </c:lineChart>
      <c:dateAx>
        <c:axId val="11072793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730624"/>
        <c:crosses val="autoZero"/>
        <c:auto val="1"/>
        <c:lblOffset val="100"/>
        <c:baseTimeUnit val="months"/>
      </c:dateAx>
      <c:valAx>
        <c:axId val="110730624"/>
        <c:scaling>
          <c:orientation val="minMax"/>
        </c:scaling>
        <c:delete val="0"/>
        <c:axPos val="l"/>
        <c:majorGridlines>
          <c:spPr>
            <a:ln w="9525" cap="flat" cmpd="sng" algn="ctr">
              <a:solidFill>
                <a:schemeClr val="tx1">
                  <a:lumMod val="15000"/>
                  <a:lumOff val="85000"/>
                </a:schemeClr>
              </a:solidFill>
              <a:round/>
            </a:ln>
            <a:effectLst/>
          </c:spPr>
        </c:majorGridlines>
        <c:title>
          <c:tx>
            <c:strRef>
              <c:f>SSI2c!$R$8</c:f>
              <c:strCache>
                <c:ptCount val="1"/>
                <c:pt idx="0">
                  <c:v>SSI per 100 surgeries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727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'ADE2'!$R$2</c:f>
          <c:strCache>
            <c:ptCount val="1"/>
            <c:pt idx="0">
              <c:v>Adverse Drug Event-Excessive Anticoagulation with Warfarin: Inpatients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'ADE2'!$AA$2:$AX$2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3730-4D05-953D-9A37B969EFCE}"/>
            </c:ext>
          </c:extLst>
        </c:ser>
        <c:ser>
          <c:idx val="1"/>
          <c:order val="1"/>
          <c:tx>
            <c:strRef>
              <c:f>'ADE2'!$Z$3</c:f>
              <c:strCache>
                <c:ptCount val="1"/>
                <c:pt idx="0">
                  <c:v>Goal</c:v>
                </c:pt>
              </c:strCache>
            </c:strRef>
          </c:tx>
          <c:spPr>
            <a:ln w="28575" cap="rnd">
              <a:solidFill>
                <a:srgbClr val="92D050"/>
              </a:solidFill>
              <a:round/>
            </a:ln>
            <a:effectLst/>
          </c:spPr>
          <c:marker>
            <c:symbol val="none"/>
          </c:marker>
          <c:cat>
            <c:numRef>
              <c:f>'ADE2'!$AA$1:$AX$1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'ADE2'!$AA$3:$AX$3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3730-4D05-953D-9A37B969EFCE}"/>
            </c:ext>
          </c:extLst>
        </c:ser>
        <c:ser>
          <c:idx val="2"/>
          <c:order val="2"/>
          <c:tx>
            <c:strRef>
              <c:f>'ADE2'!$Z$4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'ADE2'!$AA$4:$AX$4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3730-4D05-953D-9A37B969EFCE}"/>
            </c:ext>
          </c:extLst>
        </c:ser>
        <c:dLbls>
          <c:showLegendKey val="0"/>
          <c:showVal val="0"/>
          <c:showCatName val="0"/>
          <c:showSerName val="0"/>
          <c:showPercent val="0"/>
          <c:showBubbleSize val="0"/>
        </c:dLbls>
        <c:marker val="1"/>
        <c:smooth val="0"/>
        <c:axId val="94909568"/>
        <c:axId val="94911488"/>
      </c:lineChart>
      <c:dateAx>
        <c:axId val="949095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911488"/>
        <c:crosses val="autoZero"/>
        <c:auto val="1"/>
        <c:lblOffset val="100"/>
        <c:baseTimeUnit val="months"/>
      </c:dateAx>
      <c:valAx>
        <c:axId val="94911488"/>
        <c:scaling>
          <c:orientation val="minMax"/>
        </c:scaling>
        <c:delete val="0"/>
        <c:axPos val="l"/>
        <c:majorGridlines>
          <c:spPr>
            <a:ln w="9525" cap="flat" cmpd="sng" algn="ctr">
              <a:solidFill>
                <a:schemeClr val="tx1">
                  <a:lumMod val="15000"/>
                  <a:lumOff val="85000"/>
                </a:schemeClr>
              </a:solidFill>
              <a:round/>
            </a:ln>
            <a:effectLst/>
          </c:spPr>
        </c:majorGridlines>
        <c:title>
          <c:tx>
            <c:strRef>
              <c:f>'ADE2'!$R$8</c:f>
              <c:strCache>
                <c:ptCount val="1"/>
                <c:pt idx="0">
                  <c:v>ADE/100 patients on warfarin</c:v>
                </c:pt>
              </c:strCache>
            </c:strRef>
          </c:tx>
          <c:layout>
            <c:manualLayout>
              <c:xMode val="edge"/>
              <c:yMode val="edge"/>
              <c:x val="2.7045300878972278E-2"/>
              <c:y val="0.343212584246477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909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SSI2c!$R$2</c:f>
          <c:strCache>
            <c:ptCount val="1"/>
            <c:pt idx="0">
              <c:v>Surgical Site Infection (SSI) Rate: Total Knee Replacement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SSI2c!$Z$2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SSI2c!$AA$1:$AX$1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SSI2c!$AA$2:$AX$2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E2C7-43DC-A000-F43CA7C80FCB}"/>
            </c:ext>
          </c:extLst>
        </c:ser>
        <c:ser>
          <c:idx val="1"/>
          <c:order val="1"/>
          <c:tx>
            <c:strRef>
              <c:f>SSI2c!$Z$3</c:f>
              <c:strCache>
                <c:ptCount val="1"/>
                <c:pt idx="0">
                  <c:v>Goal</c:v>
                </c:pt>
              </c:strCache>
            </c:strRef>
          </c:tx>
          <c:spPr>
            <a:ln w="28575" cap="rnd">
              <a:solidFill>
                <a:srgbClr val="92D050"/>
              </a:solidFill>
              <a:round/>
            </a:ln>
            <a:effectLst/>
          </c:spPr>
          <c:marker>
            <c:symbol val="none"/>
          </c:marker>
          <c:cat>
            <c:numRef>
              <c:f>SSI2c!$AA$1:$AX$1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SSI2c!$AA$3:$AX$3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E2C7-43DC-A000-F43CA7C80FCB}"/>
            </c:ext>
          </c:extLst>
        </c:ser>
        <c:ser>
          <c:idx val="2"/>
          <c:order val="2"/>
          <c:tx>
            <c:strRef>
              <c:f>SSI2c!$Z$4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SSI2c!$AA$1:$AX$1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SSI2c!$AA$4:$AX$4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E2C7-43DC-A000-F43CA7C80FCB}"/>
            </c:ext>
          </c:extLst>
        </c:ser>
        <c:dLbls>
          <c:showLegendKey val="0"/>
          <c:showVal val="0"/>
          <c:showCatName val="0"/>
          <c:showSerName val="0"/>
          <c:showPercent val="0"/>
          <c:showBubbleSize val="0"/>
        </c:dLbls>
        <c:marker val="1"/>
        <c:smooth val="0"/>
        <c:axId val="110793472"/>
        <c:axId val="110795392"/>
      </c:lineChart>
      <c:dateAx>
        <c:axId val="1107934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795392"/>
        <c:crosses val="autoZero"/>
        <c:auto val="1"/>
        <c:lblOffset val="100"/>
        <c:baseTimeUnit val="months"/>
      </c:dateAx>
      <c:valAx>
        <c:axId val="110795392"/>
        <c:scaling>
          <c:orientation val="minMax"/>
        </c:scaling>
        <c:delete val="0"/>
        <c:axPos val="l"/>
        <c:majorGridlines>
          <c:spPr>
            <a:ln w="9525" cap="flat" cmpd="sng" algn="ctr">
              <a:solidFill>
                <a:schemeClr val="tx1">
                  <a:lumMod val="15000"/>
                  <a:lumOff val="85000"/>
                </a:schemeClr>
              </a:solidFill>
              <a:round/>
            </a:ln>
            <a:effectLst/>
          </c:spPr>
        </c:majorGridlines>
        <c:title>
          <c:tx>
            <c:strRef>
              <c:f>SSI2c!$R$8</c:f>
              <c:strCache>
                <c:ptCount val="1"/>
                <c:pt idx="0">
                  <c:v>SSI per 100 surgeries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793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SSI2c!$R$2</c:f>
          <c:strCache>
            <c:ptCount val="1"/>
            <c:pt idx="0">
              <c:v>Surgical Site Infection (SSI) Rate: Total Knee Replacement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SSI2c!$Z$2</c:f>
              <c:strCache>
                <c:ptCount val="1"/>
                <c:pt idx="0">
                  <c:v>Baseline</c:v>
                </c:pt>
              </c:strCache>
            </c:strRef>
          </c:tx>
          <c:spPr>
            <a:ln w="28575" cap="rnd">
              <a:solidFill>
                <a:schemeClr val="accent1"/>
              </a:solidFill>
              <a:prstDash val="dash"/>
              <a:round/>
            </a:ln>
            <a:effectLst/>
          </c:spPr>
          <c:marker>
            <c:symbol val="none"/>
          </c:marker>
          <c:cat>
            <c:numRef>
              <c:f>SSI2c!$AA$1:$AO$1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SSI2c!$AA$2:$AO$2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9D90-4DAB-A77C-5A29560C2294}"/>
            </c:ext>
          </c:extLst>
        </c:ser>
        <c:ser>
          <c:idx val="1"/>
          <c:order val="1"/>
          <c:tx>
            <c:strRef>
              <c:f>SSI2c!$Z$3</c:f>
              <c:strCache>
                <c:ptCount val="1"/>
                <c:pt idx="0">
                  <c:v>Goal</c:v>
                </c:pt>
              </c:strCache>
            </c:strRef>
          </c:tx>
          <c:spPr>
            <a:ln w="28575" cap="rnd">
              <a:solidFill>
                <a:srgbClr val="92D050"/>
              </a:solidFill>
              <a:prstDash val="sysDot"/>
              <a:round/>
            </a:ln>
            <a:effectLst/>
          </c:spPr>
          <c:marker>
            <c:symbol val="none"/>
          </c:marker>
          <c:cat>
            <c:numRef>
              <c:f>SSI2c!$AA$1:$AO$1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SSI2c!$AA$3:$AO$3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9D90-4DAB-A77C-5A29560C2294}"/>
            </c:ext>
          </c:extLst>
        </c:ser>
        <c:ser>
          <c:idx val="2"/>
          <c:order val="2"/>
          <c:tx>
            <c:strRef>
              <c:f>SSI2c!$Z$4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SSI2c!$AA$1:$AO$1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SSI2c!$AA$4:$AO$4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9D90-4DAB-A77C-5A29560C2294}"/>
            </c:ext>
          </c:extLst>
        </c:ser>
        <c:dLbls>
          <c:showLegendKey val="0"/>
          <c:showVal val="0"/>
          <c:showCatName val="0"/>
          <c:showSerName val="0"/>
          <c:showPercent val="0"/>
          <c:showBubbleSize val="0"/>
        </c:dLbls>
        <c:marker val="1"/>
        <c:smooth val="0"/>
        <c:axId val="110902272"/>
        <c:axId val="110908544"/>
      </c:lineChart>
      <c:dateAx>
        <c:axId val="1109022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908544"/>
        <c:crosses val="autoZero"/>
        <c:auto val="1"/>
        <c:lblOffset val="100"/>
        <c:baseTimeUnit val="months"/>
      </c:dateAx>
      <c:valAx>
        <c:axId val="110908544"/>
        <c:scaling>
          <c:orientation val="minMax"/>
        </c:scaling>
        <c:delete val="0"/>
        <c:axPos val="l"/>
        <c:majorGridlines>
          <c:spPr>
            <a:ln w="9525" cap="flat" cmpd="sng" algn="ctr">
              <a:solidFill>
                <a:schemeClr val="tx1">
                  <a:lumMod val="15000"/>
                  <a:lumOff val="85000"/>
                </a:schemeClr>
              </a:solidFill>
              <a:round/>
            </a:ln>
            <a:effectLst/>
          </c:spPr>
        </c:majorGridlines>
        <c:title>
          <c:tx>
            <c:strRef>
              <c:f>SSI2c!$R$8</c:f>
              <c:strCache>
                <c:ptCount val="1"/>
                <c:pt idx="0">
                  <c:v>SSI per 100 surgeries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9022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SSI2d!$R$2</c:f>
          <c:strCache>
            <c:ptCount val="1"/>
            <c:pt idx="0">
              <c:v>Surgical Site Infection (SSI) Rate: Total Hip Replacement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SSI2d!$Z$2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SSI2d!$AA$1:$BV$1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SSI2d!$AA$2:$BV$2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152F-4F6D-97FC-17002ED35925}"/>
            </c:ext>
          </c:extLst>
        </c:ser>
        <c:ser>
          <c:idx val="1"/>
          <c:order val="1"/>
          <c:tx>
            <c:strRef>
              <c:f>SSI2d!$Z$3</c:f>
              <c:strCache>
                <c:ptCount val="1"/>
                <c:pt idx="0">
                  <c:v>Goal</c:v>
                </c:pt>
              </c:strCache>
            </c:strRef>
          </c:tx>
          <c:spPr>
            <a:ln w="28575" cap="rnd">
              <a:solidFill>
                <a:srgbClr val="92D050"/>
              </a:solidFill>
              <a:round/>
            </a:ln>
            <a:effectLst/>
          </c:spPr>
          <c:marker>
            <c:symbol val="none"/>
          </c:marker>
          <c:cat>
            <c:numRef>
              <c:f>SSI2d!$AA$1:$BV$1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SSI2d!$AA$3:$BV$3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152F-4F6D-97FC-17002ED35925}"/>
            </c:ext>
          </c:extLst>
        </c:ser>
        <c:ser>
          <c:idx val="2"/>
          <c:order val="2"/>
          <c:tx>
            <c:strRef>
              <c:f>SSI2d!$Z$4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SSI2d!$AA$1:$BV$1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SSI2d!$AA$4:$BV$4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152F-4F6D-97FC-17002ED35925}"/>
            </c:ext>
          </c:extLst>
        </c:ser>
        <c:dLbls>
          <c:showLegendKey val="0"/>
          <c:showVal val="0"/>
          <c:showCatName val="0"/>
          <c:showSerName val="0"/>
          <c:showPercent val="0"/>
          <c:showBubbleSize val="0"/>
        </c:dLbls>
        <c:marker val="1"/>
        <c:smooth val="0"/>
        <c:axId val="111016192"/>
        <c:axId val="111101056"/>
      </c:lineChart>
      <c:dateAx>
        <c:axId val="11101619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101056"/>
        <c:crosses val="autoZero"/>
        <c:auto val="1"/>
        <c:lblOffset val="100"/>
        <c:baseTimeUnit val="months"/>
      </c:dateAx>
      <c:valAx>
        <c:axId val="111101056"/>
        <c:scaling>
          <c:orientation val="minMax"/>
        </c:scaling>
        <c:delete val="0"/>
        <c:axPos val="l"/>
        <c:majorGridlines>
          <c:spPr>
            <a:ln w="9525" cap="flat" cmpd="sng" algn="ctr">
              <a:solidFill>
                <a:schemeClr val="tx1">
                  <a:lumMod val="15000"/>
                  <a:lumOff val="85000"/>
                </a:schemeClr>
              </a:solidFill>
              <a:round/>
            </a:ln>
            <a:effectLst/>
          </c:spPr>
        </c:majorGridlines>
        <c:title>
          <c:tx>
            <c:strRef>
              <c:f>SSI2d!$R$8</c:f>
              <c:strCache>
                <c:ptCount val="1"/>
                <c:pt idx="0">
                  <c:v>SSI per 100 surgeries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0161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SSI2d!$R$2</c:f>
          <c:strCache>
            <c:ptCount val="1"/>
            <c:pt idx="0">
              <c:v>Surgical Site Infection (SSI) Rate: Total Hip Replacement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SSI2d!$Z$2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SSI2d!$AA$1:$AX$1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SSI2d!$AA$2:$AX$2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055D-4B96-8B6E-509E7EA7AD2F}"/>
            </c:ext>
          </c:extLst>
        </c:ser>
        <c:ser>
          <c:idx val="1"/>
          <c:order val="1"/>
          <c:tx>
            <c:strRef>
              <c:f>SSI2d!$Z$3</c:f>
              <c:strCache>
                <c:ptCount val="1"/>
                <c:pt idx="0">
                  <c:v>Goal</c:v>
                </c:pt>
              </c:strCache>
            </c:strRef>
          </c:tx>
          <c:spPr>
            <a:ln w="28575" cap="rnd">
              <a:solidFill>
                <a:srgbClr val="92D050"/>
              </a:solidFill>
              <a:round/>
            </a:ln>
            <a:effectLst/>
          </c:spPr>
          <c:marker>
            <c:symbol val="none"/>
          </c:marker>
          <c:cat>
            <c:numRef>
              <c:f>SSI2d!$AA$1:$AX$1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SSI2d!$AA$3:$AX$3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055D-4B96-8B6E-509E7EA7AD2F}"/>
            </c:ext>
          </c:extLst>
        </c:ser>
        <c:ser>
          <c:idx val="2"/>
          <c:order val="2"/>
          <c:tx>
            <c:strRef>
              <c:f>SSI2d!$Z$4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SSI2d!$AA$1:$AX$1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SSI2d!$AA$4:$AX$4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055D-4B96-8B6E-509E7EA7AD2F}"/>
            </c:ext>
          </c:extLst>
        </c:ser>
        <c:dLbls>
          <c:showLegendKey val="0"/>
          <c:showVal val="0"/>
          <c:showCatName val="0"/>
          <c:showSerName val="0"/>
          <c:showPercent val="0"/>
          <c:showBubbleSize val="0"/>
        </c:dLbls>
        <c:marker val="1"/>
        <c:smooth val="0"/>
        <c:axId val="111241472"/>
        <c:axId val="111243648"/>
      </c:lineChart>
      <c:dateAx>
        <c:axId val="1112414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243648"/>
        <c:crosses val="autoZero"/>
        <c:auto val="1"/>
        <c:lblOffset val="100"/>
        <c:baseTimeUnit val="months"/>
      </c:dateAx>
      <c:valAx>
        <c:axId val="111243648"/>
        <c:scaling>
          <c:orientation val="minMax"/>
        </c:scaling>
        <c:delete val="0"/>
        <c:axPos val="l"/>
        <c:majorGridlines>
          <c:spPr>
            <a:ln w="9525" cap="flat" cmpd="sng" algn="ctr">
              <a:solidFill>
                <a:schemeClr val="tx1">
                  <a:lumMod val="15000"/>
                  <a:lumOff val="85000"/>
                </a:schemeClr>
              </a:solidFill>
              <a:round/>
            </a:ln>
            <a:effectLst/>
          </c:spPr>
        </c:majorGridlines>
        <c:title>
          <c:tx>
            <c:strRef>
              <c:f>SSI2d!$R$8</c:f>
              <c:strCache>
                <c:ptCount val="1"/>
                <c:pt idx="0">
                  <c:v>SSI per 100 surgeries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24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SSI2d!$R$2</c:f>
          <c:strCache>
            <c:ptCount val="1"/>
            <c:pt idx="0">
              <c:v>Surgical Site Infection (SSI) Rate: Total Hip Replacement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SSI2d!$Z$2</c:f>
              <c:strCache>
                <c:ptCount val="1"/>
                <c:pt idx="0">
                  <c:v>Baseline</c:v>
                </c:pt>
              </c:strCache>
            </c:strRef>
          </c:tx>
          <c:spPr>
            <a:ln w="28575" cap="rnd">
              <a:solidFill>
                <a:schemeClr val="accent1"/>
              </a:solidFill>
              <a:prstDash val="dash"/>
              <a:round/>
            </a:ln>
            <a:effectLst/>
          </c:spPr>
          <c:marker>
            <c:symbol val="none"/>
          </c:marker>
          <c:cat>
            <c:numRef>
              <c:f>SSI2d!$AA$1:$AO$1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SSI2d!$AA$2:$AO$2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F800-4AE7-B13D-2D291F2D28DA}"/>
            </c:ext>
          </c:extLst>
        </c:ser>
        <c:ser>
          <c:idx val="1"/>
          <c:order val="1"/>
          <c:tx>
            <c:strRef>
              <c:f>SSI2d!$Z$3</c:f>
              <c:strCache>
                <c:ptCount val="1"/>
                <c:pt idx="0">
                  <c:v>Goal</c:v>
                </c:pt>
              </c:strCache>
            </c:strRef>
          </c:tx>
          <c:spPr>
            <a:ln w="28575" cap="rnd">
              <a:solidFill>
                <a:srgbClr val="92D050"/>
              </a:solidFill>
              <a:prstDash val="sysDot"/>
              <a:round/>
            </a:ln>
            <a:effectLst/>
          </c:spPr>
          <c:marker>
            <c:symbol val="none"/>
          </c:marker>
          <c:cat>
            <c:numRef>
              <c:f>SSI2d!$AA$1:$AO$1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SSI2d!$AA$3:$AO$3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F800-4AE7-B13D-2D291F2D28DA}"/>
            </c:ext>
          </c:extLst>
        </c:ser>
        <c:ser>
          <c:idx val="2"/>
          <c:order val="2"/>
          <c:tx>
            <c:strRef>
              <c:f>SSI2d!$Z$4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SSI2d!$AA$1:$AO$1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SSI2d!$AA$4:$AO$4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F800-4AE7-B13D-2D291F2D28DA}"/>
            </c:ext>
          </c:extLst>
        </c:ser>
        <c:dLbls>
          <c:showLegendKey val="0"/>
          <c:showVal val="0"/>
          <c:showCatName val="0"/>
          <c:showSerName val="0"/>
          <c:showPercent val="0"/>
          <c:showBubbleSize val="0"/>
        </c:dLbls>
        <c:marker val="1"/>
        <c:smooth val="0"/>
        <c:axId val="111149824"/>
        <c:axId val="111151744"/>
      </c:lineChart>
      <c:dateAx>
        <c:axId val="11114982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151744"/>
        <c:crosses val="autoZero"/>
        <c:auto val="1"/>
        <c:lblOffset val="100"/>
        <c:baseTimeUnit val="months"/>
      </c:dateAx>
      <c:valAx>
        <c:axId val="111151744"/>
        <c:scaling>
          <c:orientation val="minMax"/>
        </c:scaling>
        <c:delete val="0"/>
        <c:axPos val="l"/>
        <c:majorGridlines>
          <c:spPr>
            <a:ln w="9525" cap="flat" cmpd="sng" algn="ctr">
              <a:solidFill>
                <a:schemeClr val="tx1">
                  <a:lumMod val="15000"/>
                  <a:lumOff val="85000"/>
                </a:schemeClr>
              </a:solidFill>
              <a:round/>
            </a:ln>
            <a:effectLst/>
          </c:spPr>
        </c:majorGridlines>
        <c:title>
          <c:tx>
            <c:strRef>
              <c:f>SSI2d!$R$8</c:f>
              <c:strCache>
                <c:ptCount val="1"/>
                <c:pt idx="0">
                  <c:v>SSI per 100 surgeries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14982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'VAE1'!$R$2</c:f>
          <c:strCache>
            <c:ptCount val="1"/>
            <c:pt idx="0">
              <c:v>Total Ventilator-Associated Events (VAE) per 1,000 Ventilator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'VAE1'!$AA$1:$BV$1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6F44-437F-8DE0-C2986DE83449}"/>
            </c:ext>
          </c:extLst>
        </c:ser>
        <c:ser>
          <c:idx val="1"/>
          <c:order val="1"/>
          <c:tx>
            <c:strRef>
              <c:f>'VAE1'!$Z$3</c:f>
              <c:strCache>
                <c:ptCount val="1"/>
                <c:pt idx="0">
                  <c:v>Goal</c:v>
                </c:pt>
              </c:strCache>
            </c:strRef>
          </c:tx>
          <c:spPr>
            <a:ln w="28575" cap="rnd">
              <a:solidFill>
                <a:srgbClr val="92D050"/>
              </a:solidFill>
              <a:round/>
            </a:ln>
            <a:effectLst/>
          </c:spPr>
          <c:marker>
            <c:symbol val="none"/>
          </c:marker>
          <c:cat>
            <c:numRef>
              <c:f>'VAE1'!$AA$1:$BV$1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6F44-437F-8DE0-C2986DE83449}"/>
            </c:ext>
          </c:extLst>
        </c:ser>
        <c:ser>
          <c:idx val="2"/>
          <c:order val="2"/>
          <c:tx>
            <c:strRef>
              <c:f>'VAE1'!$Z$4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6F44-437F-8DE0-C2986DE83449}"/>
            </c:ext>
          </c:extLst>
        </c:ser>
        <c:dLbls>
          <c:showLegendKey val="0"/>
          <c:showVal val="0"/>
          <c:showCatName val="0"/>
          <c:showSerName val="0"/>
          <c:showPercent val="0"/>
          <c:showBubbleSize val="0"/>
        </c:dLbls>
        <c:marker val="1"/>
        <c:smooth val="0"/>
        <c:axId val="111370240"/>
        <c:axId val="111372928"/>
      </c:lineChart>
      <c:dateAx>
        <c:axId val="1113702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372928"/>
        <c:crosses val="autoZero"/>
        <c:auto val="1"/>
        <c:lblOffset val="100"/>
        <c:baseTimeUnit val="months"/>
      </c:dateAx>
      <c:valAx>
        <c:axId val="111372928"/>
        <c:scaling>
          <c:orientation val="minMax"/>
        </c:scaling>
        <c:delete val="0"/>
        <c:axPos val="l"/>
        <c:majorGridlines>
          <c:spPr>
            <a:ln w="9525" cap="flat" cmpd="sng" algn="ctr">
              <a:solidFill>
                <a:schemeClr val="tx1">
                  <a:lumMod val="15000"/>
                  <a:lumOff val="85000"/>
                </a:schemeClr>
              </a:solidFill>
              <a:round/>
            </a:ln>
            <a:effectLst/>
          </c:spPr>
        </c:majorGridlines>
        <c:title>
          <c:tx>
            <c:strRef>
              <c:f>'VAE1'!$R$8</c:f>
              <c:strCache>
                <c:ptCount val="1"/>
                <c:pt idx="0">
                  <c:v>VAC per 1,000 vent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370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'VAE1'!$R$2</c:f>
          <c:strCache>
            <c:ptCount val="1"/>
            <c:pt idx="0">
              <c:v>Total Ventilator-Associated Events (VAE) per 1,000 Ventilator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'VAE1'!$AA$1:$AX$1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1138-4315-BC3F-A57E2D160081}"/>
            </c:ext>
          </c:extLst>
        </c:ser>
        <c:ser>
          <c:idx val="1"/>
          <c:order val="1"/>
          <c:tx>
            <c:strRef>
              <c:f>'VAE1'!$Z$3</c:f>
              <c:strCache>
                <c:ptCount val="1"/>
                <c:pt idx="0">
                  <c:v>Goal</c:v>
                </c:pt>
              </c:strCache>
            </c:strRef>
          </c:tx>
          <c:spPr>
            <a:ln w="28575" cap="rnd">
              <a:solidFill>
                <a:srgbClr val="92D050"/>
              </a:solidFill>
              <a:round/>
            </a:ln>
            <a:effectLst/>
          </c:spPr>
          <c:marker>
            <c:symbol val="none"/>
          </c:marker>
          <c:cat>
            <c:numRef>
              <c:f>'VAE1'!$AA$1:$AX$1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1138-4315-BC3F-A57E2D160081}"/>
            </c:ext>
          </c:extLst>
        </c:ser>
        <c:ser>
          <c:idx val="2"/>
          <c:order val="2"/>
          <c:tx>
            <c:strRef>
              <c:f>'VAE1'!$Z$4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1138-4315-BC3F-A57E2D160081}"/>
            </c:ext>
          </c:extLst>
        </c:ser>
        <c:dLbls>
          <c:showLegendKey val="0"/>
          <c:showVal val="0"/>
          <c:showCatName val="0"/>
          <c:showSerName val="0"/>
          <c:showPercent val="0"/>
          <c:showBubbleSize val="0"/>
        </c:dLbls>
        <c:marker val="1"/>
        <c:smooth val="0"/>
        <c:axId val="111439872"/>
        <c:axId val="111441792"/>
      </c:lineChart>
      <c:dateAx>
        <c:axId val="1114398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441792"/>
        <c:crosses val="autoZero"/>
        <c:auto val="1"/>
        <c:lblOffset val="100"/>
        <c:baseTimeUnit val="months"/>
      </c:dateAx>
      <c:valAx>
        <c:axId val="111441792"/>
        <c:scaling>
          <c:orientation val="minMax"/>
        </c:scaling>
        <c:delete val="0"/>
        <c:axPos val="l"/>
        <c:majorGridlines>
          <c:spPr>
            <a:ln w="9525" cap="flat" cmpd="sng" algn="ctr">
              <a:solidFill>
                <a:schemeClr val="tx1">
                  <a:lumMod val="15000"/>
                  <a:lumOff val="85000"/>
                </a:schemeClr>
              </a:solidFill>
              <a:round/>
            </a:ln>
            <a:effectLst/>
          </c:spPr>
        </c:majorGridlines>
        <c:title>
          <c:tx>
            <c:strRef>
              <c:f>'VAE1'!$R$8</c:f>
              <c:strCache>
                <c:ptCount val="1"/>
                <c:pt idx="0">
                  <c:v>VAC per 1,000 vent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4398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'VAE1'!$R$2</c:f>
          <c:strCache>
            <c:ptCount val="1"/>
            <c:pt idx="0">
              <c:v>Total Ventilator-Associated Events (VAE) per 1,000 Ventilator Days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'VAE1'!$Z$2</c:f>
              <c:strCache>
                <c:ptCount val="1"/>
                <c:pt idx="0">
                  <c:v>Baseline</c:v>
                </c:pt>
              </c:strCache>
            </c:strRef>
          </c:tx>
          <c:spPr>
            <a:ln w="28575" cap="rnd">
              <a:solidFill>
                <a:schemeClr val="accent1"/>
              </a:solidFill>
              <a:prstDash val="dash"/>
              <a:round/>
            </a:ln>
            <a:effectLst/>
          </c:spPr>
          <c:marker>
            <c:symbol val="none"/>
          </c:marker>
          <c:cat>
            <c:numRef>
              <c:f>'VAE1'!$AA$1:$AO$1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D494-437F-96A2-D134C4CE0885}"/>
            </c:ext>
          </c:extLst>
        </c:ser>
        <c:ser>
          <c:idx val="1"/>
          <c:order val="1"/>
          <c:tx>
            <c:strRef>
              <c:f>'VAE1'!$Z$3</c:f>
              <c:strCache>
                <c:ptCount val="1"/>
                <c:pt idx="0">
                  <c:v>Goal</c:v>
                </c:pt>
              </c:strCache>
            </c:strRef>
          </c:tx>
          <c:spPr>
            <a:ln w="28575" cap="rnd">
              <a:solidFill>
                <a:srgbClr val="92D050"/>
              </a:solidFill>
              <a:prstDash val="sysDot"/>
              <a:round/>
            </a:ln>
            <a:effectLst/>
          </c:spPr>
          <c:marker>
            <c:symbol val="none"/>
          </c:marker>
          <c:cat>
            <c:numRef>
              <c:f>'VAE1'!$AA$1:$AO$1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D494-437F-96A2-D134C4CE0885}"/>
            </c:ext>
          </c:extLst>
        </c:ser>
        <c:ser>
          <c:idx val="2"/>
          <c:order val="2"/>
          <c:tx>
            <c:strRef>
              <c:f>'VAE1'!$Z$4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D494-437F-96A2-D134C4CE0885}"/>
            </c:ext>
          </c:extLst>
        </c:ser>
        <c:dLbls>
          <c:showLegendKey val="0"/>
          <c:showVal val="0"/>
          <c:showCatName val="0"/>
          <c:showSerName val="0"/>
          <c:showPercent val="0"/>
          <c:showBubbleSize val="0"/>
        </c:dLbls>
        <c:marker val="1"/>
        <c:smooth val="0"/>
        <c:axId val="111466752"/>
        <c:axId val="111550848"/>
      </c:lineChart>
      <c:dateAx>
        <c:axId val="1114667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550848"/>
        <c:crosses val="autoZero"/>
        <c:auto val="1"/>
        <c:lblOffset val="100"/>
        <c:baseTimeUnit val="months"/>
      </c:dateAx>
      <c:valAx>
        <c:axId val="111550848"/>
        <c:scaling>
          <c:orientation val="minMax"/>
        </c:scaling>
        <c:delete val="0"/>
        <c:axPos val="l"/>
        <c:majorGridlines>
          <c:spPr>
            <a:ln w="9525" cap="flat" cmpd="sng" algn="ctr">
              <a:solidFill>
                <a:schemeClr val="tx1">
                  <a:lumMod val="15000"/>
                  <a:lumOff val="85000"/>
                </a:schemeClr>
              </a:solidFill>
              <a:round/>
            </a:ln>
            <a:effectLst/>
          </c:spPr>
        </c:majorGridlines>
        <c:title>
          <c:tx>
            <c:strRef>
              <c:f>'VAE1'!$R$8</c:f>
              <c:strCache>
                <c:ptCount val="1"/>
                <c:pt idx="0">
                  <c:v>VAC per 1,000 vent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4667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'VAE2'!$R$2</c:f>
          <c:strCache>
            <c:ptCount val="1"/>
            <c:pt idx="0">
              <c:v>Infection-Related Ventilator Associated Condition (IVAC) per 1,000 Ventilator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'VAE2'!$AA$1:$BV$1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'VAE2'!$AA$2:$BV$2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3CF0-4AB3-8904-224FE16E7A40}"/>
            </c:ext>
          </c:extLst>
        </c:ser>
        <c:ser>
          <c:idx val="1"/>
          <c:order val="1"/>
          <c:tx>
            <c:strRef>
              <c:f>'VAE2'!$Z$3</c:f>
              <c:strCache>
                <c:ptCount val="1"/>
                <c:pt idx="0">
                  <c:v>Goal</c:v>
                </c:pt>
              </c:strCache>
            </c:strRef>
          </c:tx>
          <c:spPr>
            <a:ln w="28575" cap="rnd">
              <a:solidFill>
                <a:srgbClr val="92D050"/>
              </a:solidFill>
              <a:round/>
            </a:ln>
            <a:effectLst/>
          </c:spPr>
          <c:marker>
            <c:symbol val="none"/>
          </c:marker>
          <c:cat>
            <c:numRef>
              <c:f>'VAE2'!$AA$1:$BV$1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'VAE2'!$AA$3:$BV$3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3CF0-4AB3-8904-224FE16E7A40}"/>
            </c:ext>
          </c:extLst>
        </c:ser>
        <c:ser>
          <c:idx val="2"/>
          <c:order val="2"/>
          <c:tx>
            <c:strRef>
              <c:f>'VAE2'!$Z$4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'VAE2'!$AA$1:$BV$1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'VAE2'!$AA$4:$BV$4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3CF0-4AB3-8904-224FE16E7A40}"/>
            </c:ext>
          </c:extLst>
        </c:ser>
        <c:dLbls>
          <c:showLegendKey val="0"/>
          <c:showVal val="0"/>
          <c:showCatName val="0"/>
          <c:showSerName val="0"/>
          <c:showPercent val="0"/>
          <c:showBubbleSize val="0"/>
        </c:dLbls>
        <c:marker val="1"/>
        <c:smooth val="0"/>
        <c:axId val="111733760"/>
        <c:axId val="111608192"/>
      </c:lineChart>
      <c:dateAx>
        <c:axId val="11173376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608192"/>
        <c:crosses val="autoZero"/>
        <c:auto val="1"/>
        <c:lblOffset val="100"/>
        <c:baseTimeUnit val="months"/>
      </c:dateAx>
      <c:valAx>
        <c:axId val="111608192"/>
        <c:scaling>
          <c:orientation val="minMax"/>
        </c:scaling>
        <c:delete val="0"/>
        <c:axPos val="l"/>
        <c:majorGridlines>
          <c:spPr>
            <a:ln w="9525" cap="flat" cmpd="sng" algn="ctr">
              <a:solidFill>
                <a:schemeClr val="tx1">
                  <a:lumMod val="15000"/>
                  <a:lumOff val="85000"/>
                </a:schemeClr>
              </a:solidFill>
              <a:round/>
            </a:ln>
            <a:effectLst/>
          </c:spPr>
        </c:majorGridlines>
        <c:title>
          <c:tx>
            <c:strRef>
              <c:f>'VAE2'!$R$8</c:f>
              <c:strCache>
                <c:ptCount val="1"/>
                <c:pt idx="0">
                  <c:v>IVAC per 1,000 vent days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7337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'VAE2'!$R$2</c:f>
          <c:strCache>
            <c:ptCount val="1"/>
            <c:pt idx="0">
              <c:v>Infection-Related Ventilator Associated Condition (IVAC) per 1,000 Ventilator Days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'VAE2'!$Z$2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'VAE2'!$AA$1:$AX$1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'VAE2'!$AA$2:$AX$2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41B1-433D-B655-23B1EF9F6367}"/>
            </c:ext>
          </c:extLst>
        </c:ser>
        <c:ser>
          <c:idx val="1"/>
          <c:order val="1"/>
          <c:tx>
            <c:strRef>
              <c:f>'VAE2'!$Z$3</c:f>
              <c:strCache>
                <c:ptCount val="1"/>
                <c:pt idx="0">
                  <c:v>Goal</c:v>
                </c:pt>
              </c:strCache>
            </c:strRef>
          </c:tx>
          <c:spPr>
            <a:ln w="28575" cap="rnd">
              <a:solidFill>
                <a:srgbClr val="92D050"/>
              </a:solidFill>
              <a:round/>
            </a:ln>
            <a:effectLst/>
          </c:spPr>
          <c:marker>
            <c:symbol val="none"/>
          </c:marker>
          <c:cat>
            <c:numRef>
              <c:f>'VAE2'!$AA$1:$AX$1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'VAE2'!$AA$3:$AX$3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41B1-433D-B655-23B1EF9F6367}"/>
            </c:ext>
          </c:extLst>
        </c:ser>
        <c:ser>
          <c:idx val="2"/>
          <c:order val="2"/>
          <c:tx>
            <c:strRef>
              <c:f>'VAE2'!$Z$4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'VAE2'!$AA$1:$AX$1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'VAE2'!$AA$4:$AX$4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41B1-433D-B655-23B1EF9F6367}"/>
            </c:ext>
          </c:extLst>
        </c:ser>
        <c:dLbls>
          <c:showLegendKey val="0"/>
          <c:showVal val="0"/>
          <c:showCatName val="0"/>
          <c:showSerName val="0"/>
          <c:showPercent val="0"/>
          <c:showBubbleSize val="0"/>
        </c:dLbls>
        <c:marker val="1"/>
        <c:smooth val="0"/>
        <c:axId val="111666688"/>
        <c:axId val="111668608"/>
      </c:lineChart>
      <c:dateAx>
        <c:axId val="11166668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668608"/>
        <c:crosses val="autoZero"/>
        <c:auto val="1"/>
        <c:lblOffset val="100"/>
        <c:baseTimeUnit val="months"/>
      </c:dateAx>
      <c:valAx>
        <c:axId val="111668608"/>
        <c:scaling>
          <c:orientation val="minMax"/>
        </c:scaling>
        <c:delete val="0"/>
        <c:axPos val="l"/>
        <c:majorGridlines>
          <c:spPr>
            <a:ln w="9525" cap="flat" cmpd="sng" algn="ctr">
              <a:solidFill>
                <a:schemeClr val="tx1">
                  <a:lumMod val="15000"/>
                  <a:lumOff val="85000"/>
                </a:schemeClr>
              </a:solidFill>
              <a:round/>
            </a:ln>
            <a:effectLst/>
          </c:spPr>
        </c:majorGridlines>
        <c:title>
          <c:tx>
            <c:strRef>
              <c:f>'VAE2'!$R$8</c:f>
              <c:strCache>
                <c:ptCount val="1"/>
                <c:pt idx="0">
                  <c:v>IVAC per 1,000 vent days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6666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'ADE2'!$R$2</c:f>
          <c:strCache>
            <c:ptCount val="1"/>
            <c:pt idx="0">
              <c:v>Adverse Drug Event-Excessive Anticoagulation with Warfarin: Inpatients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'ADE2'!$Z$2</c:f>
              <c:strCache>
                <c:ptCount val="1"/>
                <c:pt idx="0">
                  <c:v>Baseline</c:v>
                </c:pt>
              </c:strCache>
            </c:strRef>
          </c:tx>
          <c:spPr>
            <a:ln w="28575" cap="rnd">
              <a:solidFill>
                <a:schemeClr val="accent1"/>
              </a:solidFill>
              <a:prstDash val="dash"/>
              <a:round/>
            </a:ln>
            <a:effectLst/>
          </c:spPr>
          <c:marker>
            <c:symbol val="none"/>
          </c:marker>
          <c:cat>
            <c:numRef>
              <c:f>'ADE2'!$AA$1:$AO$1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'ADE2'!$AA$2:$AO$2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C5A8-4116-8820-672EB6C7BD3B}"/>
            </c:ext>
          </c:extLst>
        </c:ser>
        <c:ser>
          <c:idx val="1"/>
          <c:order val="1"/>
          <c:tx>
            <c:strRef>
              <c:f>'ADE2'!$Z$3</c:f>
              <c:strCache>
                <c:ptCount val="1"/>
                <c:pt idx="0">
                  <c:v>Goal</c:v>
                </c:pt>
              </c:strCache>
            </c:strRef>
          </c:tx>
          <c:spPr>
            <a:ln w="28575" cap="rnd">
              <a:solidFill>
                <a:srgbClr val="92D050"/>
              </a:solidFill>
              <a:prstDash val="sysDot"/>
              <a:round/>
            </a:ln>
            <a:effectLst/>
          </c:spPr>
          <c:marker>
            <c:symbol val="none"/>
          </c:marker>
          <c:cat>
            <c:numRef>
              <c:f>'ADE2'!$AA$1:$AO$1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'ADE2'!$AA$3:$AO$3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C5A8-4116-8820-672EB6C7BD3B}"/>
            </c:ext>
          </c:extLst>
        </c:ser>
        <c:ser>
          <c:idx val="2"/>
          <c:order val="2"/>
          <c:tx>
            <c:strRef>
              <c:f>'ADE2'!$Z$4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'ADE2'!$AA$4:$AO$4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C5A8-4116-8820-672EB6C7BD3B}"/>
            </c:ext>
          </c:extLst>
        </c:ser>
        <c:dLbls>
          <c:showLegendKey val="0"/>
          <c:showVal val="0"/>
          <c:showCatName val="0"/>
          <c:showSerName val="0"/>
          <c:showPercent val="0"/>
          <c:showBubbleSize val="0"/>
        </c:dLbls>
        <c:marker val="1"/>
        <c:smooth val="0"/>
        <c:axId val="94950912"/>
        <c:axId val="94952832"/>
      </c:lineChart>
      <c:dateAx>
        <c:axId val="9495091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952832"/>
        <c:crosses val="autoZero"/>
        <c:auto val="1"/>
        <c:lblOffset val="100"/>
        <c:baseTimeUnit val="months"/>
      </c:dateAx>
      <c:valAx>
        <c:axId val="94952832"/>
        <c:scaling>
          <c:orientation val="minMax"/>
        </c:scaling>
        <c:delete val="0"/>
        <c:axPos val="l"/>
        <c:majorGridlines>
          <c:spPr>
            <a:ln w="9525" cap="flat" cmpd="sng" algn="ctr">
              <a:solidFill>
                <a:schemeClr val="tx1">
                  <a:lumMod val="15000"/>
                  <a:lumOff val="85000"/>
                </a:schemeClr>
              </a:solidFill>
              <a:round/>
            </a:ln>
            <a:effectLst/>
          </c:spPr>
        </c:majorGridlines>
        <c:title>
          <c:tx>
            <c:strRef>
              <c:f>'ADE2'!$R$8</c:f>
              <c:strCache>
                <c:ptCount val="1"/>
                <c:pt idx="0">
                  <c:v>ADE/100 patients on warfarin</c:v>
                </c:pt>
              </c:strCache>
            </c:strRef>
          </c:tx>
          <c:layout>
            <c:manualLayout>
              <c:xMode val="edge"/>
              <c:yMode val="edge"/>
              <c:x val="2.7045300878972278E-2"/>
              <c:y val="0.254997521653300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950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'VAE2'!$R$2</c:f>
          <c:strCache>
            <c:ptCount val="1"/>
            <c:pt idx="0">
              <c:v>Infection-Related Ventilator Associated Condition (IVAC) per 1,000 Ventilator Days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'VAE2'!$Z$2</c:f>
              <c:strCache>
                <c:ptCount val="1"/>
                <c:pt idx="0">
                  <c:v>Baseline</c:v>
                </c:pt>
              </c:strCache>
            </c:strRef>
          </c:tx>
          <c:spPr>
            <a:ln w="28575" cap="rnd">
              <a:solidFill>
                <a:schemeClr val="accent1"/>
              </a:solidFill>
              <a:prstDash val="dash"/>
              <a:round/>
            </a:ln>
            <a:effectLst/>
          </c:spPr>
          <c:marker>
            <c:symbol val="none"/>
          </c:marker>
          <c:cat>
            <c:numRef>
              <c:f>'VAE2'!$AA$1:$AO$1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'VAE2'!$AA$2:$AO$2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207B-408E-8374-6D6C6D5A6688}"/>
            </c:ext>
          </c:extLst>
        </c:ser>
        <c:ser>
          <c:idx val="1"/>
          <c:order val="1"/>
          <c:tx>
            <c:strRef>
              <c:f>'VAE2'!$Z$3</c:f>
              <c:strCache>
                <c:ptCount val="1"/>
                <c:pt idx="0">
                  <c:v>Goal</c:v>
                </c:pt>
              </c:strCache>
            </c:strRef>
          </c:tx>
          <c:spPr>
            <a:ln w="28575" cap="rnd">
              <a:solidFill>
                <a:srgbClr val="92D050"/>
              </a:solidFill>
              <a:prstDash val="sysDot"/>
              <a:round/>
            </a:ln>
            <a:effectLst/>
          </c:spPr>
          <c:marker>
            <c:symbol val="none"/>
          </c:marker>
          <c:cat>
            <c:numRef>
              <c:f>'VAE2'!$AA$1:$AO$1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'VAE2'!$AA$3:$AO$3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207B-408E-8374-6D6C6D5A6688}"/>
            </c:ext>
          </c:extLst>
        </c:ser>
        <c:ser>
          <c:idx val="2"/>
          <c:order val="2"/>
          <c:tx>
            <c:strRef>
              <c:f>'VAE2'!$Z$4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'VAE2'!$AA$1:$AO$1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'VAE2'!$AA$4:$AO$4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207B-408E-8374-6D6C6D5A6688}"/>
            </c:ext>
          </c:extLst>
        </c:ser>
        <c:dLbls>
          <c:showLegendKey val="0"/>
          <c:showVal val="0"/>
          <c:showCatName val="0"/>
          <c:showSerName val="0"/>
          <c:showPercent val="0"/>
          <c:showBubbleSize val="0"/>
        </c:dLbls>
        <c:marker val="1"/>
        <c:smooth val="0"/>
        <c:axId val="111927296"/>
        <c:axId val="111929216"/>
      </c:lineChart>
      <c:dateAx>
        <c:axId val="1119272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929216"/>
        <c:crosses val="autoZero"/>
        <c:auto val="1"/>
        <c:lblOffset val="100"/>
        <c:baseTimeUnit val="months"/>
      </c:dateAx>
      <c:valAx>
        <c:axId val="111929216"/>
        <c:scaling>
          <c:orientation val="minMax"/>
        </c:scaling>
        <c:delete val="0"/>
        <c:axPos val="l"/>
        <c:majorGridlines>
          <c:spPr>
            <a:ln w="9525" cap="flat" cmpd="sng" algn="ctr">
              <a:solidFill>
                <a:schemeClr val="tx1">
                  <a:lumMod val="15000"/>
                  <a:lumOff val="85000"/>
                </a:schemeClr>
              </a:solidFill>
              <a:round/>
            </a:ln>
            <a:effectLst/>
          </c:spPr>
        </c:majorGridlines>
        <c:title>
          <c:tx>
            <c:strRef>
              <c:f>'VAE2'!$R$8</c:f>
              <c:strCache>
                <c:ptCount val="1"/>
                <c:pt idx="0">
                  <c:v>IVAC per 1,000 vent days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19272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'VTE1'!$R$2</c:f>
          <c:strCache>
            <c:ptCount val="1"/>
            <c:pt idx="0">
              <c:v>Perioperative PE or DVT per 1,000 Surgical Discharges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'VTE1'!$Z$2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'VTE1'!$AA$1:$BV$1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'VTE1'!$AA$2:$BV$2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20C9-4642-A2C7-006D606DD65F}"/>
            </c:ext>
          </c:extLst>
        </c:ser>
        <c:ser>
          <c:idx val="1"/>
          <c:order val="1"/>
          <c:tx>
            <c:strRef>
              <c:f>'VTE1'!$Z$3</c:f>
              <c:strCache>
                <c:ptCount val="1"/>
                <c:pt idx="0">
                  <c:v>Goal</c:v>
                </c:pt>
              </c:strCache>
            </c:strRef>
          </c:tx>
          <c:spPr>
            <a:ln w="28575" cap="rnd">
              <a:solidFill>
                <a:srgbClr val="92D050"/>
              </a:solidFill>
              <a:round/>
            </a:ln>
            <a:effectLst/>
          </c:spPr>
          <c:marker>
            <c:symbol val="none"/>
          </c:marker>
          <c:cat>
            <c:numRef>
              <c:f>'VTE1'!$AA$1:$BV$1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'VTE1'!$AA$3:$BV$3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20C9-4642-A2C7-006D606DD65F}"/>
            </c:ext>
          </c:extLst>
        </c:ser>
        <c:ser>
          <c:idx val="2"/>
          <c:order val="2"/>
          <c:tx>
            <c:strRef>
              <c:f>'VTE1'!$Z$4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'VTE1'!$AA$1:$BV$1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'VTE1'!$AA$4:$BV$4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20C9-4642-A2C7-006D606DD65F}"/>
            </c:ext>
          </c:extLst>
        </c:ser>
        <c:dLbls>
          <c:showLegendKey val="0"/>
          <c:showVal val="0"/>
          <c:showCatName val="0"/>
          <c:showSerName val="0"/>
          <c:showPercent val="0"/>
          <c:showBubbleSize val="0"/>
        </c:dLbls>
        <c:marker val="1"/>
        <c:smooth val="0"/>
        <c:axId val="112081920"/>
        <c:axId val="112097152"/>
      </c:lineChart>
      <c:dateAx>
        <c:axId val="11208192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097152"/>
        <c:crosses val="autoZero"/>
        <c:auto val="1"/>
        <c:lblOffset val="100"/>
        <c:baseTimeUnit val="months"/>
      </c:dateAx>
      <c:valAx>
        <c:axId val="112097152"/>
        <c:scaling>
          <c:orientation val="minMax"/>
        </c:scaling>
        <c:delete val="0"/>
        <c:axPos val="l"/>
        <c:majorGridlines>
          <c:spPr>
            <a:ln w="9525" cap="flat" cmpd="sng" algn="ctr">
              <a:solidFill>
                <a:schemeClr val="tx1">
                  <a:lumMod val="15000"/>
                  <a:lumOff val="85000"/>
                </a:schemeClr>
              </a:solidFill>
              <a:round/>
            </a:ln>
            <a:effectLst/>
          </c:spPr>
        </c:majorGridlines>
        <c:title>
          <c:tx>
            <c:strRef>
              <c:f>'VTE1'!$R$8</c:f>
              <c:strCache>
                <c:ptCount val="1"/>
                <c:pt idx="0">
                  <c:v>PE or DVTs per 1,000 surgical discharges</c:v>
                </c:pt>
              </c:strCache>
            </c:strRef>
          </c:tx>
          <c:layout>
            <c:manualLayout>
              <c:xMode val="edge"/>
              <c:yMode val="edge"/>
              <c:x val="2.434077079107505E-2"/>
              <c:y val="0.4589772192608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0819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'VTE1'!$R$2</c:f>
          <c:strCache>
            <c:ptCount val="1"/>
            <c:pt idx="0">
              <c:v>Perioperative PE or DVT per 1,000 Surgical Discharges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'VTE1'!$Z$2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'VTE1'!$AA$1:$AX$1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'VTE1'!$AA$2:$AX$2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9B9C-4CD1-A808-BF638C40CE72}"/>
            </c:ext>
          </c:extLst>
        </c:ser>
        <c:ser>
          <c:idx val="1"/>
          <c:order val="1"/>
          <c:tx>
            <c:strRef>
              <c:f>'VTE1'!$Z$3</c:f>
              <c:strCache>
                <c:ptCount val="1"/>
                <c:pt idx="0">
                  <c:v>Goal</c:v>
                </c:pt>
              </c:strCache>
            </c:strRef>
          </c:tx>
          <c:spPr>
            <a:ln w="28575" cap="rnd">
              <a:solidFill>
                <a:srgbClr val="92D050"/>
              </a:solidFill>
              <a:round/>
            </a:ln>
            <a:effectLst/>
          </c:spPr>
          <c:marker>
            <c:symbol val="none"/>
          </c:marker>
          <c:cat>
            <c:numRef>
              <c:f>'VTE1'!$AA$1:$AX$1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'VTE1'!$AA$3:$AX$3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9B9C-4CD1-A808-BF638C40CE72}"/>
            </c:ext>
          </c:extLst>
        </c:ser>
        <c:ser>
          <c:idx val="2"/>
          <c:order val="2"/>
          <c:tx>
            <c:strRef>
              <c:f>'VTE1'!$Z$4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'VTE1'!$AA$1:$AX$1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'VTE1'!$AA$4:$AX$4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9B9C-4CD1-A808-BF638C40CE72}"/>
            </c:ext>
          </c:extLst>
        </c:ser>
        <c:dLbls>
          <c:showLegendKey val="0"/>
          <c:showVal val="0"/>
          <c:showCatName val="0"/>
          <c:showSerName val="0"/>
          <c:showPercent val="0"/>
          <c:showBubbleSize val="0"/>
        </c:dLbls>
        <c:marker val="1"/>
        <c:smooth val="0"/>
        <c:axId val="112208896"/>
        <c:axId val="112215168"/>
      </c:lineChart>
      <c:dateAx>
        <c:axId val="1122088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215168"/>
        <c:crosses val="autoZero"/>
        <c:auto val="1"/>
        <c:lblOffset val="100"/>
        <c:baseTimeUnit val="months"/>
      </c:dateAx>
      <c:valAx>
        <c:axId val="112215168"/>
        <c:scaling>
          <c:orientation val="minMax"/>
        </c:scaling>
        <c:delete val="0"/>
        <c:axPos val="l"/>
        <c:majorGridlines>
          <c:spPr>
            <a:ln w="9525" cap="flat" cmpd="sng" algn="ctr">
              <a:solidFill>
                <a:schemeClr val="tx1">
                  <a:lumMod val="15000"/>
                  <a:lumOff val="85000"/>
                </a:schemeClr>
              </a:solidFill>
              <a:round/>
            </a:ln>
            <a:effectLst/>
          </c:spPr>
        </c:majorGridlines>
        <c:title>
          <c:tx>
            <c:strRef>
              <c:f>'VTE1'!$R$8</c:f>
              <c:strCache>
                <c:ptCount val="1"/>
                <c:pt idx="0">
                  <c:v>PE or DVTs per 1,000 surgical discharges</c:v>
                </c:pt>
              </c:strCache>
            </c:strRef>
          </c:tx>
          <c:layout>
            <c:manualLayout>
              <c:xMode val="edge"/>
              <c:yMode val="edge"/>
              <c:x val="2.434077079107505E-2"/>
              <c:y val="0.45497108123651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2088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'VTE1'!$R$2</c:f>
          <c:strCache>
            <c:ptCount val="1"/>
            <c:pt idx="0">
              <c:v>Perioperative PE or DVT per 1,000 Surgical Discharges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'VTE1'!$Z$2</c:f>
              <c:strCache>
                <c:ptCount val="1"/>
                <c:pt idx="0">
                  <c:v>Baseline</c:v>
                </c:pt>
              </c:strCache>
            </c:strRef>
          </c:tx>
          <c:spPr>
            <a:ln w="28575" cap="rnd">
              <a:solidFill>
                <a:schemeClr val="accent1"/>
              </a:solidFill>
              <a:prstDash val="dash"/>
              <a:round/>
            </a:ln>
            <a:effectLst/>
          </c:spPr>
          <c:marker>
            <c:symbol val="none"/>
          </c:marker>
          <c:cat>
            <c:numRef>
              <c:f>'VTE1'!$AA$1:$AO$1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'VTE1'!$AA$2:$AO$2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A486-4E19-ADB1-FDC36FF2318F}"/>
            </c:ext>
          </c:extLst>
        </c:ser>
        <c:ser>
          <c:idx val="1"/>
          <c:order val="1"/>
          <c:tx>
            <c:strRef>
              <c:f>'VTE1'!$Z$3</c:f>
              <c:strCache>
                <c:ptCount val="1"/>
                <c:pt idx="0">
                  <c:v>Goal</c:v>
                </c:pt>
              </c:strCache>
            </c:strRef>
          </c:tx>
          <c:spPr>
            <a:ln w="28575" cap="rnd">
              <a:solidFill>
                <a:srgbClr val="92D050"/>
              </a:solidFill>
              <a:prstDash val="sysDot"/>
              <a:round/>
            </a:ln>
            <a:effectLst/>
          </c:spPr>
          <c:marker>
            <c:symbol val="none"/>
          </c:marker>
          <c:cat>
            <c:numRef>
              <c:f>'VTE1'!$AA$1:$AO$1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'VTE1'!$AA$3:$AO$3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A486-4E19-ADB1-FDC36FF2318F}"/>
            </c:ext>
          </c:extLst>
        </c:ser>
        <c:ser>
          <c:idx val="2"/>
          <c:order val="2"/>
          <c:tx>
            <c:strRef>
              <c:f>'VTE1'!$Z$4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'VTE1'!$AA$1:$AO$1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'VTE1'!$AA$4:$AO$4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A486-4E19-ADB1-FDC36FF2318F}"/>
            </c:ext>
          </c:extLst>
        </c:ser>
        <c:dLbls>
          <c:showLegendKey val="0"/>
          <c:showVal val="0"/>
          <c:showCatName val="0"/>
          <c:showSerName val="0"/>
          <c:showPercent val="0"/>
          <c:showBubbleSize val="0"/>
        </c:dLbls>
        <c:marker val="1"/>
        <c:smooth val="0"/>
        <c:axId val="112252416"/>
        <c:axId val="112254336"/>
      </c:lineChart>
      <c:dateAx>
        <c:axId val="11225241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254336"/>
        <c:crosses val="autoZero"/>
        <c:auto val="1"/>
        <c:lblOffset val="100"/>
        <c:baseTimeUnit val="months"/>
      </c:dateAx>
      <c:valAx>
        <c:axId val="112254336"/>
        <c:scaling>
          <c:orientation val="minMax"/>
        </c:scaling>
        <c:delete val="0"/>
        <c:axPos val="l"/>
        <c:majorGridlines>
          <c:spPr>
            <a:ln w="9525" cap="flat" cmpd="sng" algn="ctr">
              <a:solidFill>
                <a:schemeClr val="tx1">
                  <a:lumMod val="15000"/>
                  <a:lumOff val="85000"/>
                </a:schemeClr>
              </a:solidFill>
              <a:round/>
            </a:ln>
            <a:effectLst/>
          </c:spPr>
        </c:majorGridlines>
        <c:title>
          <c:tx>
            <c:strRef>
              <c:f>'VTE1'!$R$8</c:f>
              <c:strCache>
                <c:ptCount val="1"/>
                <c:pt idx="0">
                  <c:v>PE or DVTs per 1,000 surgical discharges</c:v>
                </c:pt>
              </c:strCache>
            </c:strRef>
          </c:tx>
          <c:layout>
            <c:manualLayout>
              <c:xMode val="edge"/>
              <c:yMode val="edge"/>
              <c:x val="1.8931710615280595E-2"/>
              <c:y val="0.452528507126628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22524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'ADE3'!$R$2</c:f>
          <c:strCache>
            <c:ptCount val="1"/>
            <c:pt idx="0">
              <c:v>Adverse Drug Event-Hypoglycemia in Inpatients Receiving Insulin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'ADE3'!$Z$2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'ADE3'!$AA$1:$BV$1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'ADE3'!$AA$2:$BV$2</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0-81F4-410E-8183-168CC36AE77C}"/>
            </c:ext>
          </c:extLst>
        </c:ser>
        <c:ser>
          <c:idx val="1"/>
          <c:order val="1"/>
          <c:tx>
            <c:strRef>
              <c:f>'ADE3'!$Z$3</c:f>
              <c:strCache>
                <c:ptCount val="1"/>
                <c:pt idx="0">
                  <c:v>Goal</c:v>
                </c:pt>
              </c:strCache>
            </c:strRef>
          </c:tx>
          <c:spPr>
            <a:ln w="28575" cap="rnd">
              <a:solidFill>
                <a:srgbClr val="92D050"/>
              </a:solidFill>
              <a:round/>
            </a:ln>
            <a:effectLst/>
          </c:spPr>
          <c:marker>
            <c:symbol val="none"/>
          </c:marker>
          <c:cat>
            <c:numRef>
              <c:f>'ADE3'!$AA$1:$BV$1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'ADE3'!$AA$3:$BV$3</c:f>
              <c:numCache>
                <c:formatCode>General</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1-81F4-410E-8183-168CC36AE77C}"/>
            </c:ext>
          </c:extLst>
        </c:ser>
        <c:ser>
          <c:idx val="2"/>
          <c:order val="2"/>
          <c:tx>
            <c:strRef>
              <c:f>'ADE3'!$Z$4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'ADE3'!$AA$1:$BV$1</c:f>
              <c:numCache>
                <c:formatCode>mmm\-yy</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'ADE3'!$AA$4:$BV$4</c:f>
              <c:numCache>
                <c:formatCode>0.0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2-81F4-410E-8183-168CC36AE77C}"/>
            </c:ext>
          </c:extLst>
        </c:ser>
        <c:dLbls>
          <c:showLegendKey val="0"/>
          <c:showVal val="0"/>
          <c:showCatName val="0"/>
          <c:showSerName val="0"/>
          <c:showPercent val="0"/>
          <c:showBubbleSize val="0"/>
        </c:dLbls>
        <c:marker val="1"/>
        <c:smooth val="0"/>
        <c:axId val="95043968"/>
        <c:axId val="95046656"/>
      </c:lineChart>
      <c:dateAx>
        <c:axId val="950439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046656"/>
        <c:crosses val="autoZero"/>
        <c:auto val="1"/>
        <c:lblOffset val="100"/>
        <c:baseTimeUnit val="months"/>
      </c:dateAx>
      <c:valAx>
        <c:axId val="95046656"/>
        <c:scaling>
          <c:orientation val="minMax"/>
        </c:scaling>
        <c:delete val="0"/>
        <c:axPos val="l"/>
        <c:majorGridlines>
          <c:spPr>
            <a:ln w="9525" cap="flat" cmpd="sng" algn="ctr">
              <a:solidFill>
                <a:schemeClr val="tx1">
                  <a:lumMod val="15000"/>
                  <a:lumOff val="85000"/>
                </a:schemeClr>
              </a:solidFill>
              <a:round/>
            </a:ln>
            <a:effectLst/>
          </c:spPr>
        </c:majorGridlines>
        <c:title>
          <c:tx>
            <c:strRef>
              <c:f>'ADE3'!$R$8</c:f>
              <c:strCache>
                <c:ptCount val="1"/>
                <c:pt idx="0">
                  <c:v>ADE/100 patients on insulin</c:v>
                </c:pt>
              </c:strCache>
            </c:strRef>
          </c:tx>
          <c:layout>
            <c:manualLayout>
              <c:xMode val="edge"/>
              <c:yMode val="edge"/>
              <c:x val="2.9749830966869506E-2"/>
              <c:y val="0.336855186517964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0439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'ADE3'!$R$2</c:f>
          <c:strCache>
            <c:ptCount val="1"/>
            <c:pt idx="0">
              <c:v>Adverse Drug Event-Hypoglycemia in Inpatients Receiving Insulin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'ADE3'!$Z$2</c:f>
              <c:strCache>
                <c:ptCount val="1"/>
                <c:pt idx="0">
                  <c:v>Baseline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numRef>
              <c:f>'ADE3'!$AA$1:$AX$1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'ADE3'!$AA$2:$AX$2</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0-A654-4FD6-8E31-F9D784CA3CA6}"/>
            </c:ext>
          </c:extLst>
        </c:ser>
        <c:ser>
          <c:idx val="1"/>
          <c:order val="1"/>
          <c:tx>
            <c:strRef>
              <c:f>'ADE3'!$Z$3</c:f>
              <c:strCache>
                <c:ptCount val="1"/>
                <c:pt idx="0">
                  <c:v>Goal</c:v>
                </c:pt>
              </c:strCache>
            </c:strRef>
          </c:tx>
          <c:spPr>
            <a:ln w="28575" cap="rnd">
              <a:solidFill>
                <a:srgbClr val="92D050"/>
              </a:solidFill>
              <a:round/>
            </a:ln>
            <a:effectLst/>
          </c:spPr>
          <c:marker>
            <c:symbol val="none"/>
          </c:marker>
          <c:cat>
            <c:numRef>
              <c:f>'ADE3'!$AA$1:$AX$1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'ADE3'!$AA$3:$AX$3</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1-A654-4FD6-8E31-F9D784CA3CA6}"/>
            </c:ext>
          </c:extLst>
        </c:ser>
        <c:ser>
          <c:idx val="2"/>
          <c:order val="2"/>
          <c:tx>
            <c:strRef>
              <c:f>'ADE3'!$Z$4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'ADE3'!$AA$1:$AX$1</c:f>
              <c:numCache>
                <c:formatCode>mmm\-yy</c:formatCode>
                <c:ptCount val="24"/>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numCache>
            </c:numRef>
          </c:cat>
          <c:val>
            <c:numRef>
              <c:f>'ADE3'!$AA$4:$AX$4</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xmlns:c16r2="http://schemas.microsoft.com/office/drawing/2015/06/chart">
            <c:ext xmlns:c16="http://schemas.microsoft.com/office/drawing/2014/chart" uri="{C3380CC4-5D6E-409C-BE32-E72D297353CC}">
              <c16:uniqueId val="{00000002-A654-4FD6-8E31-F9D784CA3CA6}"/>
            </c:ext>
          </c:extLst>
        </c:ser>
        <c:dLbls>
          <c:showLegendKey val="0"/>
          <c:showVal val="0"/>
          <c:showCatName val="0"/>
          <c:showSerName val="0"/>
          <c:showPercent val="0"/>
          <c:showBubbleSize val="0"/>
        </c:dLbls>
        <c:marker val="1"/>
        <c:smooth val="0"/>
        <c:axId val="95103232"/>
        <c:axId val="95113600"/>
      </c:lineChart>
      <c:dateAx>
        <c:axId val="9510323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113600"/>
        <c:crosses val="autoZero"/>
        <c:auto val="1"/>
        <c:lblOffset val="100"/>
        <c:baseTimeUnit val="months"/>
      </c:dateAx>
      <c:valAx>
        <c:axId val="95113600"/>
        <c:scaling>
          <c:orientation val="minMax"/>
        </c:scaling>
        <c:delete val="0"/>
        <c:axPos val="l"/>
        <c:majorGridlines>
          <c:spPr>
            <a:ln w="9525" cap="flat" cmpd="sng" algn="ctr">
              <a:solidFill>
                <a:schemeClr val="tx1">
                  <a:lumMod val="15000"/>
                  <a:lumOff val="85000"/>
                </a:schemeClr>
              </a:solidFill>
              <a:round/>
            </a:ln>
            <a:effectLst/>
          </c:spPr>
        </c:majorGridlines>
        <c:title>
          <c:tx>
            <c:strRef>
              <c:f>'ADE3'!$R$8</c:f>
              <c:strCache>
                <c:ptCount val="1"/>
                <c:pt idx="0">
                  <c:v>ADE/100 patients on insulin</c:v>
                </c:pt>
              </c:strCache>
            </c:strRef>
          </c:tx>
          <c:layout>
            <c:manualLayout>
              <c:xMode val="edge"/>
              <c:yMode val="edge"/>
              <c:x val="2.7045300878972278E-2"/>
              <c:y val="0.343212584246477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1032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'ADE3'!$R$2</c:f>
          <c:strCache>
            <c:ptCount val="1"/>
            <c:pt idx="0">
              <c:v>Adverse Drug Event-Hypoglycemia in Inpatients Receiving Insulin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'ADE3'!$Z$2</c:f>
              <c:strCache>
                <c:ptCount val="1"/>
                <c:pt idx="0">
                  <c:v>Baseline</c:v>
                </c:pt>
              </c:strCache>
            </c:strRef>
          </c:tx>
          <c:spPr>
            <a:ln w="28575" cap="rnd">
              <a:solidFill>
                <a:schemeClr val="accent1"/>
              </a:solidFill>
              <a:prstDash val="dash"/>
              <a:round/>
            </a:ln>
            <a:effectLst/>
          </c:spPr>
          <c:marker>
            <c:symbol val="none"/>
          </c:marker>
          <c:cat>
            <c:numRef>
              <c:f>'ADE3'!$AA$1:$AO$1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'ADE3'!$AA$2:$AO$2</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0-1CC5-4F38-873B-BCA39FDB8342}"/>
            </c:ext>
          </c:extLst>
        </c:ser>
        <c:ser>
          <c:idx val="1"/>
          <c:order val="1"/>
          <c:tx>
            <c:strRef>
              <c:f>'ADE3'!$Z$3</c:f>
              <c:strCache>
                <c:ptCount val="1"/>
                <c:pt idx="0">
                  <c:v>Goal</c:v>
                </c:pt>
              </c:strCache>
            </c:strRef>
          </c:tx>
          <c:spPr>
            <a:ln w="28575" cap="rnd">
              <a:solidFill>
                <a:srgbClr val="92D050"/>
              </a:solidFill>
              <a:prstDash val="sysDot"/>
              <a:round/>
            </a:ln>
            <a:effectLst/>
          </c:spPr>
          <c:marker>
            <c:symbol val="none"/>
          </c:marker>
          <c:cat>
            <c:numRef>
              <c:f>'ADE3'!$AA$1:$AO$1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'ADE3'!$AA$3:$AO$3</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1-1CC5-4F38-873B-BCA39FDB8342}"/>
            </c:ext>
          </c:extLst>
        </c:ser>
        <c:ser>
          <c:idx val="2"/>
          <c:order val="2"/>
          <c:tx>
            <c:strRef>
              <c:f>'ADE3'!$Z$4</c:f>
              <c:strCache>
                <c:ptCount val="1"/>
                <c:pt idx="0">
                  <c:v>Hospital Name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'ADE3'!$AA$1:$AO$1</c:f>
              <c:numCache>
                <c:formatCode>mmm\-yy</c:formatCode>
                <c:ptCount val="15"/>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numCache>
            </c:numRef>
          </c:cat>
          <c:val>
            <c:numRef>
              <c:f>'ADE3'!$AA$4:$AO$4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6r2="http://schemas.microsoft.com/office/drawing/2015/06/chart">
            <c:ext xmlns:c16="http://schemas.microsoft.com/office/drawing/2014/chart" uri="{C3380CC4-5D6E-409C-BE32-E72D297353CC}">
              <c16:uniqueId val="{00000002-1CC5-4F38-873B-BCA39FDB8342}"/>
            </c:ext>
          </c:extLst>
        </c:ser>
        <c:dLbls>
          <c:showLegendKey val="0"/>
          <c:showVal val="0"/>
          <c:showCatName val="0"/>
          <c:showSerName val="0"/>
          <c:showPercent val="0"/>
          <c:showBubbleSize val="0"/>
        </c:dLbls>
        <c:marker val="1"/>
        <c:smooth val="0"/>
        <c:axId val="95146752"/>
        <c:axId val="95148672"/>
      </c:lineChart>
      <c:dateAx>
        <c:axId val="9514675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148672"/>
        <c:crosses val="autoZero"/>
        <c:auto val="1"/>
        <c:lblOffset val="100"/>
        <c:baseTimeUnit val="months"/>
      </c:dateAx>
      <c:valAx>
        <c:axId val="95148672"/>
        <c:scaling>
          <c:orientation val="minMax"/>
        </c:scaling>
        <c:delete val="0"/>
        <c:axPos val="l"/>
        <c:majorGridlines>
          <c:spPr>
            <a:ln w="9525" cap="flat" cmpd="sng" algn="ctr">
              <a:solidFill>
                <a:schemeClr val="tx1">
                  <a:lumMod val="15000"/>
                  <a:lumOff val="85000"/>
                </a:schemeClr>
              </a:solidFill>
              <a:round/>
            </a:ln>
            <a:effectLst/>
          </c:spPr>
        </c:majorGridlines>
        <c:title>
          <c:tx>
            <c:strRef>
              <c:f>'ADE3'!$R$8</c:f>
              <c:strCache>
                <c:ptCount val="1"/>
                <c:pt idx="0">
                  <c:v>ADE/100 patients on insulin</c:v>
                </c:pt>
              </c:strCache>
            </c:strRef>
          </c:tx>
          <c:layout>
            <c:manualLayout>
              <c:xMode val="edge"/>
              <c:yMode val="edge"/>
              <c:x val="2.9749830966869506E-2"/>
              <c:y val="0.322573911420491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146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image" Target="../media/image2.png"/><Relationship Id="rId4"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image" Target="../media/image2.png"/><Relationship Id="rId4"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5" Type="http://schemas.openxmlformats.org/officeDocument/2006/relationships/image" Target="../media/image2.png"/><Relationship Id="rId4"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image" Target="../media/image2.png"/><Relationship Id="rId4"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5" Type="http://schemas.openxmlformats.org/officeDocument/2006/relationships/image" Target="../media/image2.png"/><Relationship Id="rId4"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image" Target="../media/image2.png"/><Relationship Id="rId4"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5" Type="http://schemas.openxmlformats.org/officeDocument/2006/relationships/image" Target="../media/image2.png"/><Relationship Id="rId4"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image" Target="../media/image2.png"/><Relationship Id="rId4"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image" Target="../media/image2.png"/><Relationship Id="rId4"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image" Target="../media/image2.png"/><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2.png"/><Relationship Id="rId4"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image" Target="../media/image2.png"/><Relationship Id="rId4"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5" Type="http://schemas.openxmlformats.org/officeDocument/2006/relationships/image" Target="../media/image2.png"/><Relationship Id="rId4"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2.p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image" Target="../media/image2.pn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2.png"/><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image" Target="../media/image2.png"/><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2.png"/><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image" Target="../media/image2.png"/><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2.pn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371475</xdr:colOff>
      <xdr:row>50</xdr:row>
      <xdr:rowOff>171449</xdr:rowOff>
    </xdr:from>
    <xdr:to>
      <xdr:col>8</xdr:col>
      <xdr:colOff>457200</xdr:colOff>
      <xdr:row>61</xdr:row>
      <xdr:rowOff>119059</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114298</xdr:rowOff>
    </xdr:from>
    <xdr:to>
      <xdr:col>8</xdr:col>
      <xdr:colOff>447675</xdr:colOff>
      <xdr:row>50</xdr:row>
      <xdr:rowOff>76199</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5" name="Pictur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533400" y="333375"/>
          <a:ext cx="4205494" cy="653557"/>
        </a:xfrm>
        <a:prstGeom prst="rect">
          <a:avLst/>
        </a:prstGeom>
      </xdr:spPr>
    </xdr:pic>
    <xdr:clientData/>
  </xdr:twoCellAnchor>
  <xdr:oneCellAnchor>
    <xdr:from>
      <xdr:col>8</xdr:col>
      <xdr:colOff>82550</xdr:colOff>
      <xdr:row>34</xdr:row>
      <xdr:rowOff>44451</xdr:rowOff>
    </xdr:from>
    <xdr:ext cx="791511" cy="635000"/>
    <xdr:pic>
      <xdr:nvPicPr>
        <xdr:cNvPr id="13" name="Picture 12">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49825" y="492126"/>
          <a:ext cx="791511" cy="635000"/>
        </a:xfrm>
        <a:prstGeom prst="rect">
          <a:avLst/>
        </a:prstGeom>
      </xdr:spPr>
    </xdr:pic>
    <xdr:clientData/>
  </xdr:oneCellAnchor>
  <xdr:oneCellAnchor>
    <xdr:from>
      <xdr:col>1</xdr:col>
      <xdr:colOff>333375</xdr:colOff>
      <xdr:row>33</xdr:row>
      <xdr:rowOff>133350</xdr:rowOff>
    </xdr:from>
    <xdr:ext cx="4205494" cy="653557"/>
    <xdr:pic>
      <xdr:nvPicPr>
        <xdr:cNvPr id="14" name="Picture 13">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5"/>
        <a:stretch>
          <a:fillRect/>
        </a:stretch>
      </xdr:blipFill>
      <xdr:spPr>
        <a:xfrm>
          <a:off x="533400" y="333375"/>
          <a:ext cx="4205494" cy="65355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371475</xdr:colOff>
      <xdr:row>50</xdr:row>
      <xdr:rowOff>33618</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67235</xdr:rowOff>
    </xdr:from>
    <xdr:to>
      <xdr:col>8</xdr:col>
      <xdr:colOff>447675</xdr:colOff>
      <xdr:row>49</xdr:row>
      <xdr:rowOff>89647</xdr:rowOff>
    </xdr:to>
    <xdr:graphicFrame macro="">
      <xdr:nvGraphicFramePr>
        <xdr:cNvPr id="3" name="Chart 2">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0F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0F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0F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0F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371475</xdr:colOff>
      <xdr:row>51</xdr:row>
      <xdr:rowOff>9524</xdr:rowOff>
    </xdr:from>
    <xdr:to>
      <xdr:col>8</xdr:col>
      <xdr:colOff>457200</xdr:colOff>
      <xdr:row>61</xdr:row>
      <xdr:rowOff>119060</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104775</xdr:rowOff>
    </xdr:from>
    <xdr:to>
      <xdr:col>8</xdr:col>
      <xdr:colOff>447675</xdr:colOff>
      <xdr:row>50</xdr:row>
      <xdr:rowOff>66675</xdr:rowOff>
    </xdr:to>
    <xdr:graphicFrame macro="">
      <xdr:nvGraphicFramePr>
        <xdr:cNvPr id="3" name="Chart 2">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1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10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1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10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371475</xdr:colOff>
      <xdr:row>50</xdr:row>
      <xdr:rowOff>19050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66674</xdr:rowOff>
    </xdr:from>
    <xdr:to>
      <xdr:col>8</xdr:col>
      <xdr:colOff>447675</xdr:colOff>
      <xdr:row>49</xdr:row>
      <xdr:rowOff>133349</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9" name="Picture 8">
          <a:extLst>
            <a:ext uri="{FF2B5EF4-FFF2-40B4-BE49-F238E27FC236}">
              <a16:creationId xmlns="" xmlns:a16="http://schemas.microsoft.com/office/drawing/2014/main" id="{00000000-0008-0000-1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1100-00000A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1" name="Picture 10">
          <a:extLst>
            <a:ext uri="{FF2B5EF4-FFF2-40B4-BE49-F238E27FC236}">
              <a16:creationId xmlns="" xmlns:a16="http://schemas.microsoft.com/office/drawing/2014/main" id="{00000000-0008-0000-1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2" name="Picture 11">
          <a:extLst>
            <a:ext uri="{FF2B5EF4-FFF2-40B4-BE49-F238E27FC236}">
              <a16:creationId xmlns="" xmlns:a16="http://schemas.microsoft.com/office/drawing/2014/main" id="{00000000-0008-0000-11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371475</xdr:colOff>
      <xdr:row>49</xdr:row>
      <xdr:rowOff>152400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38100</xdr:rowOff>
    </xdr:from>
    <xdr:to>
      <xdr:col>8</xdr:col>
      <xdr:colOff>447675</xdr:colOff>
      <xdr:row>49</xdr:row>
      <xdr:rowOff>104775</xdr:rowOff>
    </xdr:to>
    <xdr:graphicFrame macro="">
      <xdr:nvGraphicFramePr>
        <xdr:cNvPr id="3" name="Chart 2">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14</xdr:row>
      <xdr:rowOff>95250</xdr:rowOff>
    </xdr:from>
    <xdr:to>
      <xdr:col>8</xdr:col>
      <xdr:colOff>419100</xdr:colOff>
      <xdr:row>27</xdr:row>
      <xdr:rowOff>61911</xdr:rowOff>
    </xdr:to>
    <xdr:graphicFrame macro="">
      <xdr:nvGraphicFramePr>
        <xdr:cNvPr id="4" name="Chart 3">
          <a:extLst>
            <a:ext uri="{FF2B5EF4-FFF2-40B4-BE49-F238E27FC236}">
              <a16:creationId xmlns=""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1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12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1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12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371475</xdr:colOff>
      <xdr:row>49</xdr:row>
      <xdr:rowOff>152400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20D20540-85C5-4A09-AAB1-F9A77D936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38100</xdr:rowOff>
    </xdr:from>
    <xdr:to>
      <xdr:col>8</xdr:col>
      <xdr:colOff>447675</xdr:colOff>
      <xdr:row>49</xdr:row>
      <xdr:rowOff>104775</xdr:rowOff>
    </xdr:to>
    <xdr:graphicFrame macro="">
      <xdr:nvGraphicFramePr>
        <xdr:cNvPr id="3" name="Chart 2">
          <a:extLst>
            <a:ext uri="{FF2B5EF4-FFF2-40B4-BE49-F238E27FC236}">
              <a16:creationId xmlns="" xmlns:a16="http://schemas.microsoft.com/office/drawing/2014/main" id="{90E08C54-A43B-49AE-85B0-F8519F8C3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14</xdr:row>
      <xdr:rowOff>95250</xdr:rowOff>
    </xdr:from>
    <xdr:to>
      <xdr:col>8</xdr:col>
      <xdr:colOff>419100</xdr:colOff>
      <xdr:row>27</xdr:row>
      <xdr:rowOff>61911</xdr:rowOff>
    </xdr:to>
    <xdr:graphicFrame macro="">
      <xdr:nvGraphicFramePr>
        <xdr:cNvPr id="4" name="Chart 3">
          <a:extLst>
            <a:ext uri="{FF2B5EF4-FFF2-40B4-BE49-F238E27FC236}">
              <a16:creationId xmlns="" xmlns:a16="http://schemas.microsoft.com/office/drawing/2014/main" id="{78D1D442-130E-4270-A378-94537D477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2</xdr:row>
      <xdr:rowOff>679451</xdr:rowOff>
    </xdr:to>
    <xdr:pic>
      <xdr:nvPicPr>
        <xdr:cNvPr id="5" name="Picture 4">
          <a:extLst>
            <a:ext uri="{FF2B5EF4-FFF2-40B4-BE49-F238E27FC236}">
              <a16:creationId xmlns="" xmlns:a16="http://schemas.microsoft.com/office/drawing/2014/main" id="{1A402138-C8F4-4632-8685-030CE82085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6" name="Picture 5">
          <a:extLst>
            <a:ext uri="{FF2B5EF4-FFF2-40B4-BE49-F238E27FC236}">
              <a16:creationId xmlns="" xmlns:a16="http://schemas.microsoft.com/office/drawing/2014/main" id="{0F426848-E68D-49D0-927A-58B3D7FCE552}"/>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7" name="Picture 6">
          <a:extLst>
            <a:ext uri="{FF2B5EF4-FFF2-40B4-BE49-F238E27FC236}">
              <a16:creationId xmlns="" xmlns:a16="http://schemas.microsoft.com/office/drawing/2014/main" id="{1A00CCD3-C5C9-440A-B959-999C828E1F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733107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8" name="Picture 7">
          <a:extLst>
            <a:ext uri="{FF2B5EF4-FFF2-40B4-BE49-F238E27FC236}">
              <a16:creationId xmlns="" xmlns:a16="http://schemas.microsoft.com/office/drawing/2014/main" id="{1AAB2E40-BAA3-414D-BC6A-CB06A7BC7080}"/>
            </a:ext>
          </a:extLst>
        </xdr:cNvPr>
        <xdr:cNvPicPr>
          <a:picLocks noChangeAspect="1"/>
        </xdr:cNvPicPr>
      </xdr:nvPicPr>
      <xdr:blipFill>
        <a:blip xmlns:r="http://schemas.openxmlformats.org/officeDocument/2006/relationships" r:embed="rId5"/>
        <a:stretch>
          <a:fillRect/>
        </a:stretch>
      </xdr:blipFill>
      <xdr:spPr>
        <a:xfrm>
          <a:off x="533400" y="7210425"/>
          <a:ext cx="4148344" cy="6535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371475</xdr:colOff>
      <xdr:row>49</xdr:row>
      <xdr:rowOff>161925</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57149</xdr:rowOff>
    </xdr:from>
    <xdr:to>
      <xdr:col>8</xdr:col>
      <xdr:colOff>447675</xdr:colOff>
      <xdr:row>49</xdr:row>
      <xdr:rowOff>104775</xdr:rowOff>
    </xdr:to>
    <xdr:graphicFrame macro="">
      <xdr:nvGraphicFramePr>
        <xdr:cNvPr id="3" name="Chart 2">
          <a:extLst>
            <a:ext uri="{FF2B5EF4-FFF2-40B4-BE49-F238E27FC236}">
              <a16:creationId xmlns=""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17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17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3" name="Picture 12">
          <a:extLst>
            <a:ext uri="{FF2B5EF4-FFF2-40B4-BE49-F238E27FC236}">
              <a16:creationId xmlns="" xmlns:a16="http://schemas.microsoft.com/office/drawing/2014/main" id="{00000000-0008-0000-17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4" name="Picture 13">
          <a:extLst>
            <a:ext uri="{FF2B5EF4-FFF2-40B4-BE49-F238E27FC236}">
              <a16:creationId xmlns="" xmlns:a16="http://schemas.microsoft.com/office/drawing/2014/main" id="{00000000-0008-0000-17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371475</xdr:colOff>
      <xdr:row>49</xdr:row>
      <xdr:rowOff>161926</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38101</xdr:rowOff>
    </xdr:from>
    <xdr:to>
      <xdr:col>8</xdr:col>
      <xdr:colOff>447675</xdr:colOff>
      <xdr:row>49</xdr:row>
      <xdr:rowOff>104775</xdr:rowOff>
    </xdr:to>
    <xdr:graphicFrame macro="">
      <xdr:nvGraphicFramePr>
        <xdr:cNvPr id="3" name="Chart 2">
          <a:extLst>
            <a:ext uri="{FF2B5EF4-FFF2-40B4-BE49-F238E27FC236}">
              <a16:creationId xmlns=""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18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18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3" name="Picture 12">
          <a:extLst>
            <a:ext uri="{FF2B5EF4-FFF2-40B4-BE49-F238E27FC236}">
              <a16:creationId xmlns="" xmlns:a16="http://schemas.microsoft.com/office/drawing/2014/main" id="{00000000-0008-0000-18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4" name="Picture 13">
          <a:extLst>
            <a:ext uri="{FF2B5EF4-FFF2-40B4-BE49-F238E27FC236}">
              <a16:creationId xmlns="" xmlns:a16="http://schemas.microsoft.com/office/drawing/2014/main" id="{00000000-0008-0000-18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371475</xdr:colOff>
      <xdr:row>49</xdr:row>
      <xdr:rowOff>133350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38100</xdr:rowOff>
    </xdr:from>
    <xdr:to>
      <xdr:col>8</xdr:col>
      <xdr:colOff>447675</xdr:colOff>
      <xdr:row>49</xdr:row>
      <xdr:rowOff>76200</xdr:rowOff>
    </xdr:to>
    <xdr:graphicFrame macro="">
      <xdr:nvGraphicFramePr>
        <xdr:cNvPr id="3" name="Chart 2">
          <a:extLst>
            <a:ext uri="{FF2B5EF4-FFF2-40B4-BE49-F238E27FC236}">
              <a16:creationId xmlns=""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9" name="Picture 8">
          <a:extLst>
            <a:ext uri="{FF2B5EF4-FFF2-40B4-BE49-F238E27FC236}">
              <a16:creationId xmlns="" xmlns:a16="http://schemas.microsoft.com/office/drawing/2014/main" id="{00000000-0008-0000-1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1900-00000A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1" name="Picture 10">
          <a:extLst>
            <a:ext uri="{FF2B5EF4-FFF2-40B4-BE49-F238E27FC236}">
              <a16:creationId xmlns="" xmlns:a16="http://schemas.microsoft.com/office/drawing/2014/main" id="{00000000-0008-0000-19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2" name="Picture 11">
          <a:extLst>
            <a:ext uri="{FF2B5EF4-FFF2-40B4-BE49-F238E27FC236}">
              <a16:creationId xmlns="" xmlns:a16="http://schemas.microsoft.com/office/drawing/2014/main" id="{00000000-0008-0000-19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371475</xdr:colOff>
      <xdr:row>49</xdr:row>
      <xdr:rowOff>152400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38100</xdr:rowOff>
    </xdr:from>
    <xdr:to>
      <xdr:col>8</xdr:col>
      <xdr:colOff>447675</xdr:colOff>
      <xdr:row>49</xdr:row>
      <xdr:rowOff>57149</xdr:rowOff>
    </xdr:to>
    <xdr:graphicFrame macro="">
      <xdr:nvGraphicFramePr>
        <xdr:cNvPr id="3" name="Chart 2">
          <a:extLst>
            <a:ext uri="{FF2B5EF4-FFF2-40B4-BE49-F238E27FC236}">
              <a16:creationId xmlns=""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9" name="Picture 8">
          <a:extLst>
            <a:ext uri="{FF2B5EF4-FFF2-40B4-BE49-F238E27FC236}">
              <a16:creationId xmlns="" xmlns:a16="http://schemas.microsoft.com/office/drawing/2014/main" id="{00000000-0008-0000-1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1A00-00000A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3" name="Picture 12">
          <a:extLst>
            <a:ext uri="{FF2B5EF4-FFF2-40B4-BE49-F238E27FC236}">
              <a16:creationId xmlns="" xmlns:a16="http://schemas.microsoft.com/office/drawing/2014/main" id="{00000000-0008-0000-1A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4" name="Picture 13">
          <a:extLst>
            <a:ext uri="{FF2B5EF4-FFF2-40B4-BE49-F238E27FC236}">
              <a16:creationId xmlns="" xmlns:a16="http://schemas.microsoft.com/office/drawing/2014/main" id="{00000000-0008-0000-1A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371475</xdr:colOff>
      <xdr:row>49</xdr:row>
      <xdr:rowOff>171450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19049</xdr:rowOff>
    </xdr:from>
    <xdr:to>
      <xdr:col>8</xdr:col>
      <xdr:colOff>447675</xdr:colOff>
      <xdr:row>49</xdr:row>
      <xdr:rowOff>85725</xdr:rowOff>
    </xdr:to>
    <xdr:graphicFrame macro="">
      <xdr:nvGraphicFramePr>
        <xdr:cNvPr id="3" name="Chart 2">
          <a:extLst>
            <a:ext uri="{FF2B5EF4-FFF2-40B4-BE49-F238E27FC236}">
              <a16:creationId xmlns=""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9" name="Picture 8">
          <a:extLst>
            <a:ext uri="{FF2B5EF4-FFF2-40B4-BE49-F238E27FC236}">
              <a16:creationId xmlns="" xmlns:a16="http://schemas.microsoft.com/office/drawing/2014/main" id="{00000000-0008-0000-1B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1B00-00000A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1" name="Picture 10">
          <a:extLst>
            <a:ext uri="{FF2B5EF4-FFF2-40B4-BE49-F238E27FC236}">
              <a16:creationId xmlns="" xmlns:a16="http://schemas.microsoft.com/office/drawing/2014/main" id="{00000000-0008-0000-1B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2" name="Picture 11">
          <a:extLst>
            <a:ext uri="{FF2B5EF4-FFF2-40B4-BE49-F238E27FC236}">
              <a16:creationId xmlns="" xmlns:a16="http://schemas.microsoft.com/office/drawing/2014/main" id="{00000000-0008-0000-1B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49</xdr:row>
      <xdr:rowOff>156881</xdr:rowOff>
    </xdr:from>
    <xdr:to>
      <xdr:col>8</xdr:col>
      <xdr:colOff>457200</xdr:colOff>
      <xdr:row>61</xdr:row>
      <xdr:rowOff>119060</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67235</xdr:rowOff>
    </xdr:from>
    <xdr:to>
      <xdr:col>8</xdr:col>
      <xdr:colOff>447675</xdr:colOff>
      <xdr:row>49</xdr:row>
      <xdr:rowOff>11206</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5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oneCellAnchor>
    <xdr:from>
      <xdr:col>8</xdr:col>
      <xdr:colOff>82550</xdr:colOff>
      <xdr:row>34</xdr:row>
      <xdr:rowOff>44451</xdr:rowOff>
    </xdr:from>
    <xdr:ext cx="791511" cy="633880"/>
    <xdr:pic>
      <xdr:nvPicPr>
        <xdr:cNvPr id="19" name="Picture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9874" y="492686"/>
          <a:ext cx="791511" cy="633880"/>
        </a:xfrm>
        <a:prstGeom prst="rect">
          <a:avLst/>
        </a:prstGeom>
      </xdr:spPr>
    </xdr:pic>
    <xdr:clientData/>
  </xdr:oneCellAnchor>
  <xdr:oneCellAnchor>
    <xdr:from>
      <xdr:col>1</xdr:col>
      <xdr:colOff>333375</xdr:colOff>
      <xdr:row>33</xdr:row>
      <xdr:rowOff>133350</xdr:rowOff>
    </xdr:from>
    <xdr:ext cx="4144422" cy="652436"/>
    <xdr:pic>
      <xdr:nvPicPr>
        <xdr:cNvPr id="20" name="Picture 19">
          <a:extLst>
            <a:ext uri="{FF2B5EF4-FFF2-40B4-BE49-F238E27FC236}">
              <a16:creationId xmlns="" xmlns:a16="http://schemas.microsoft.com/office/drawing/2014/main" id="{00000000-0008-0000-0500-000014000000}"/>
            </a:ext>
          </a:extLst>
        </xdr:cNvPr>
        <xdr:cNvPicPr>
          <a:picLocks noChangeAspect="1"/>
        </xdr:cNvPicPr>
      </xdr:nvPicPr>
      <xdr:blipFill>
        <a:blip xmlns:r="http://schemas.openxmlformats.org/officeDocument/2006/relationships" r:embed="rId5"/>
        <a:stretch>
          <a:fillRect/>
        </a:stretch>
      </xdr:blipFill>
      <xdr:spPr>
        <a:xfrm>
          <a:off x="535081" y="335056"/>
          <a:ext cx="4144422" cy="652436"/>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1</xdr:col>
      <xdr:colOff>371475</xdr:colOff>
      <xdr:row>49</xdr:row>
      <xdr:rowOff>104774</xdr:rowOff>
    </xdr:from>
    <xdr:to>
      <xdr:col>8</xdr:col>
      <xdr:colOff>457200</xdr:colOff>
      <xdr:row>61</xdr:row>
      <xdr:rowOff>119060</xdr:rowOff>
    </xdr:to>
    <xdr:graphicFrame macro="">
      <xdr:nvGraphicFramePr>
        <xdr:cNvPr id="2" name="Chart 1">
          <a:extLst>
            <a:ext uri="{FF2B5EF4-FFF2-40B4-BE49-F238E27FC236}">
              <a16:creationId xmlns=""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9524</xdr:rowOff>
    </xdr:from>
    <xdr:to>
      <xdr:col>8</xdr:col>
      <xdr:colOff>447675</xdr:colOff>
      <xdr:row>49</xdr:row>
      <xdr:rowOff>38099</xdr:rowOff>
    </xdr:to>
    <xdr:graphicFrame macro="">
      <xdr:nvGraphicFramePr>
        <xdr:cNvPr id="3" name="Chart 2">
          <a:extLst>
            <a:ext uri="{FF2B5EF4-FFF2-40B4-BE49-F238E27FC236}">
              <a16:creationId xmlns=""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1C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1C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1C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1C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371475</xdr:colOff>
      <xdr:row>49</xdr:row>
      <xdr:rowOff>152400</xdr:rowOff>
    </xdr:from>
    <xdr:to>
      <xdr:col>8</xdr:col>
      <xdr:colOff>457200</xdr:colOff>
      <xdr:row>61</xdr:row>
      <xdr:rowOff>119060</xdr:rowOff>
    </xdr:to>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19049</xdr:rowOff>
    </xdr:from>
    <xdr:to>
      <xdr:col>8</xdr:col>
      <xdr:colOff>447675</xdr:colOff>
      <xdr:row>49</xdr:row>
      <xdr:rowOff>104774</xdr:rowOff>
    </xdr:to>
    <xdr:graphicFrame macro="">
      <xdr:nvGraphicFramePr>
        <xdr:cNvPr id="3" name="Chart 2">
          <a:extLst>
            <a:ext uri="{FF2B5EF4-FFF2-40B4-BE49-F238E27FC236}">
              <a16:creationId xmlns=""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9" name="Picture 8">
          <a:extLst>
            <a:ext uri="{FF2B5EF4-FFF2-40B4-BE49-F238E27FC236}">
              <a16:creationId xmlns="" xmlns:a16="http://schemas.microsoft.com/office/drawing/2014/main" id="{00000000-0008-0000-1D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0" name="Picture 9">
          <a:extLst>
            <a:ext uri="{FF2B5EF4-FFF2-40B4-BE49-F238E27FC236}">
              <a16:creationId xmlns="" xmlns:a16="http://schemas.microsoft.com/office/drawing/2014/main" id="{00000000-0008-0000-1D00-00000A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1" name="Picture 10">
          <a:extLst>
            <a:ext uri="{FF2B5EF4-FFF2-40B4-BE49-F238E27FC236}">
              <a16:creationId xmlns="" xmlns:a16="http://schemas.microsoft.com/office/drawing/2014/main" id="{00000000-0008-0000-1D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2" name="Picture 11">
          <a:extLst>
            <a:ext uri="{FF2B5EF4-FFF2-40B4-BE49-F238E27FC236}">
              <a16:creationId xmlns="" xmlns:a16="http://schemas.microsoft.com/office/drawing/2014/main" id="{00000000-0008-0000-1D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49</xdr:row>
      <xdr:rowOff>168088</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33617</xdr:rowOff>
    </xdr:from>
    <xdr:to>
      <xdr:col>8</xdr:col>
      <xdr:colOff>447675</xdr:colOff>
      <xdr:row>49</xdr:row>
      <xdr:rowOff>56030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1" name="Picture 10">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2" name="Picture 11">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746126</xdr:rowOff>
    </xdr:to>
    <xdr:pic>
      <xdr:nvPicPr>
        <xdr:cNvPr id="15" name="Picture 14">
          <a:extLst>
            <a:ext uri="{FF2B5EF4-FFF2-40B4-BE49-F238E27FC236}">
              <a16:creationId xmlns="" xmlns:a16="http://schemas.microsoft.com/office/drawing/2014/main" id="{00000000-0008-0000-06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49</xdr:row>
      <xdr:rowOff>134470</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78442</xdr:rowOff>
    </xdr:from>
    <xdr:to>
      <xdr:col>8</xdr:col>
      <xdr:colOff>447675</xdr:colOff>
      <xdr:row>49</xdr:row>
      <xdr:rowOff>11206</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7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701675"/>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7" name="Picture 16">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701675"/>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8" name="Picture 17">
          <a:extLst>
            <a:ext uri="{FF2B5EF4-FFF2-40B4-BE49-F238E27FC236}">
              <a16:creationId xmlns="" xmlns:a16="http://schemas.microsoft.com/office/drawing/2014/main" id="{00000000-0008-0000-0700-000012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371475</xdr:colOff>
      <xdr:row>50</xdr:row>
      <xdr:rowOff>56029</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78440</xdr:rowOff>
    </xdr:from>
    <xdr:to>
      <xdr:col>8</xdr:col>
      <xdr:colOff>447675</xdr:colOff>
      <xdr:row>49</xdr:row>
      <xdr:rowOff>145675</xdr:rowOff>
    </xdr:to>
    <xdr:graphicFrame macro="">
      <xdr:nvGraphicFramePr>
        <xdr:cNvPr id="3" name="Chart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9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9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0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09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50</xdr:row>
      <xdr:rowOff>100853</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56028</xdr:rowOff>
    </xdr:from>
    <xdr:to>
      <xdr:col>8</xdr:col>
      <xdr:colOff>447675</xdr:colOff>
      <xdr:row>49</xdr:row>
      <xdr:rowOff>145675</xdr:rowOff>
    </xdr:to>
    <xdr:graphicFrame macro="">
      <xdr:nvGraphicFramePr>
        <xdr:cNvPr id="3" name="Chart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A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A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0A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0A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49</xdr:row>
      <xdr:rowOff>179294</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89647</xdr:rowOff>
    </xdr:from>
    <xdr:to>
      <xdr:col>8</xdr:col>
      <xdr:colOff>447675</xdr:colOff>
      <xdr:row>49</xdr:row>
      <xdr:rowOff>78441</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C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C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720232</xdr:rowOff>
    </xdr:to>
    <xdr:pic>
      <xdr:nvPicPr>
        <xdr:cNvPr id="18" name="Picture 17">
          <a:extLst>
            <a:ext uri="{FF2B5EF4-FFF2-40B4-BE49-F238E27FC236}">
              <a16:creationId xmlns="" xmlns:a16="http://schemas.microsoft.com/office/drawing/2014/main" id="{00000000-0008-0000-0C00-000012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50</xdr:row>
      <xdr:rowOff>100853</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44823</xdr:rowOff>
    </xdr:from>
    <xdr:to>
      <xdr:col>8</xdr:col>
      <xdr:colOff>447675</xdr:colOff>
      <xdr:row>49</xdr:row>
      <xdr:rowOff>145677</xdr:rowOff>
    </xdr:to>
    <xdr:graphicFrame macro="">
      <xdr:nvGraphicFramePr>
        <xdr:cNvPr id="3" name="Chart 2">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D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D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5" name="Picture 14">
          <a:extLst>
            <a:ext uri="{FF2B5EF4-FFF2-40B4-BE49-F238E27FC236}">
              <a16:creationId xmlns="" xmlns:a16="http://schemas.microsoft.com/office/drawing/2014/main" id="{00000000-0008-0000-0D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16" name="Picture 15">
          <a:extLst>
            <a:ext uri="{FF2B5EF4-FFF2-40B4-BE49-F238E27FC236}">
              <a16:creationId xmlns="" xmlns:a16="http://schemas.microsoft.com/office/drawing/2014/main" id="{00000000-0008-0000-0D00-000010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371475</xdr:colOff>
      <xdr:row>50</xdr:row>
      <xdr:rowOff>156882</xdr:rowOff>
    </xdr:from>
    <xdr:to>
      <xdr:col>8</xdr:col>
      <xdr:colOff>457200</xdr:colOff>
      <xdr:row>61</xdr:row>
      <xdr:rowOff>119061</xdr:rowOff>
    </xdr:to>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361950</xdr:colOff>
      <xdr:row>37</xdr:row>
      <xdr:rowOff>56029</xdr:rowOff>
    </xdr:from>
    <xdr:to>
      <xdr:col>8</xdr:col>
      <xdr:colOff>447675</xdr:colOff>
      <xdr:row>50</xdr:row>
      <xdr:rowOff>44823</xdr:rowOff>
    </xdr:to>
    <xdr:graphicFrame macro="">
      <xdr:nvGraphicFramePr>
        <xdr:cNvPr id="3" name="Chart 2">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333375</xdr:colOff>
      <xdr:row>15</xdr:row>
      <xdr:rowOff>95250</xdr:rowOff>
    </xdr:from>
    <xdr:to>
      <xdr:col>8</xdr:col>
      <xdr:colOff>419100</xdr:colOff>
      <xdr:row>28</xdr:row>
      <xdr:rowOff>61911</xdr:rowOff>
    </xdr:to>
    <xdr:graphicFrame macro="">
      <xdr:nvGraphicFramePr>
        <xdr:cNvPr id="4" name="Chart 3">
          <a:extLst>
            <a:ext uri="{FF2B5EF4-FFF2-40B4-BE49-F238E27FC236}">
              <a16:creationId xmlns=""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8</xdr:col>
      <xdr:colOff>82550</xdr:colOff>
      <xdr:row>2</xdr:row>
      <xdr:rowOff>44451</xdr:rowOff>
    </xdr:from>
    <xdr:to>
      <xdr:col>8</xdr:col>
      <xdr:colOff>874061</xdr:colOff>
      <xdr:row>3</xdr:row>
      <xdr:rowOff>50801</xdr:rowOff>
    </xdr:to>
    <xdr:pic>
      <xdr:nvPicPr>
        <xdr:cNvPr id="13" name="Picture 12">
          <a:extLst>
            <a:ext uri="{FF2B5EF4-FFF2-40B4-BE49-F238E27FC236}">
              <a16:creationId xmlns="" xmlns:a16="http://schemas.microsoft.com/office/drawing/2014/main" id="{00000000-0008-0000-0E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1</xdr:row>
      <xdr:rowOff>133350</xdr:rowOff>
    </xdr:from>
    <xdr:to>
      <xdr:col>7</xdr:col>
      <xdr:colOff>376444</xdr:colOff>
      <xdr:row>2</xdr:row>
      <xdr:rowOff>539257</xdr:rowOff>
    </xdr:to>
    <xdr:pic>
      <xdr:nvPicPr>
        <xdr:cNvPr id="14" name="Picture 13">
          <a:extLst>
            <a:ext uri="{FF2B5EF4-FFF2-40B4-BE49-F238E27FC236}">
              <a16:creationId xmlns="" xmlns:a16="http://schemas.microsoft.com/office/drawing/2014/main" id="{00000000-0008-0000-0E00-00000E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twoCellAnchor editAs="oneCell">
    <xdr:from>
      <xdr:col>8</xdr:col>
      <xdr:colOff>82550</xdr:colOff>
      <xdr:row>34</xdr:row>
      <xdr:rowOff>44451</xdr:rowOff>
    </xdr:from>
    <xdr:to>
      <xdr:col>8</xdr:col>
      <xdr:colOff>874061</xdr:colOff>
      <xdr:row>34</xdr:row>
      <xdr:rowOff>679451</xdr:rowOff>
    </xdr:to>
    <xdr:pic>
      <xdr:nvPicPr>
        <xdr:cNvPr id="19" name="Picture 18">
          <a:extLst>
            <a:ext uri="{FF2B5EF4-FFF2-40B4-BE49-F238E27FC236}">
              <a16:creationId xmlns="" xmlns:a16="http://schemas.microsoft.com/office/drawing/2014/main" id="{00000000-0008-0000-0E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2675" y="492126"/>
          <a:ext cx="791511" cy="635000"/>
        </a:xfrm>
        <a:prstGeom prst="rect">
          <a:avLst/>
        </a:prstGeom>
      </xdr:spPr>
    </xdr:pic>
    <xdr:clientData/>
  </xdr:twoCellAnchor>
  <xdr:twoCellAnchor editAs="oneCell">
    <xdr:from>
      <xdr:col>1</xdr:col>
      <xdr:colOff>333375</xdr:colOff>
      <xdr:row>33</xdr:row>
      <xdr:rowOff>133350</xdr:rowOff>
    </xdr:from>
    <xdr:to>
      <xdr:col>7</xdr:col>
      <xdr:colOff>376444</xdr:colOff>
      <xdr:row>34</xdr:row>
      <xdr:rowOff>577357</xdr:rowOff>
    </xdr:to>
    <xdr:pic>
      <xdr:nvPicPr>
        <xdr:cNvPr id="20" name="Picture 19">
          <a:extLst>
            <a:ext uri="{FF2B5EF4-FFF2-40B4-BE49-F238E27FC236}">
              <a16:creationId xmlns="" xmlns:a16="http://schemas.microsoft.com/office/drawing/2014/main" id="{00000000-0008-0000-0E00-000014000000}"/>
            </a:ext>
          </a:extLst>
        </xdr:cNvPr>
        <xdr:cNvPicPr>
          <a:picLocks noChangeAspect="1"/>
        </xdr:cNvPicPr>
      </xdr:nvPicPr>
      <xdr:blipFill>
        <a:blip xmlns:r="http://schemas.openxmlformats.org/officeDocument/2006/relationships" r:embed="rId5"/>
        <a:stretch>
          <a:fillRect/>
        </a:stretch>
      </xdr:blipFill>
      <xdr:spPr>
        <a:xfrm>
          <a:off x="533400" y="333375"/>
          <a:ext cx="4148344" cy="6535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5"/>
  <sheetViews>
    <sheetView tabSelected="1" workbookViewId="0">
      <selection sqref="A1:B1"/>
    </sheetView>
  </sheetViews>
  <sheetFormatPr defaultColWidth="9.140625" defaultRowHeight="15" x14ac:dyDescent="0.25"/>
  <cols>
    <col min="1" max="1" width="36.42578125" style="58" bestFit="1" customWidth="1"/>
    <col min="2" max="2" width="65.28515625" style="58" customWidth="1"/>
    <col min="3" max="16384" width="9.140625" style="58"/>
  </cols>
  <sheetData>
    <row r="1" spans="1:2" ht="21.75" thickBot="1" x14ac:dyDescent="0.4">
      <c r="A1" s="174" t="s">
        <v>94</v>
      </c>
      <c r="B1" s="175"/>
    </row>
    <row r="2" spans="1:2" ht="24" thickBot="1" x14ac:dyDescent="0.3">
      <c r="A2" s="59" t="s">
        <v>95</v>
      </c>
      <c r="B2" s="97" t="s">
        <v>183</v>
      </c>
    </row>
    <row r="3" spans="1:2" ht="18.75" x14ac:dyDescent="0.25">
      <c r="A3" s="60" t="s">
        <v>96</v>
      </c>
      <c r="B3" s="61"/>
    </row>
    <row r="4" spans="1:2" ht="47.25" x14ac:dyDescent="0.25">
      <c r="A4" s="62" t="s">
        <v>101</v>
      </c>
      <c r="B4" s="63" t="s">
        <v>175</v>
      </c>
    </row>
    <row r="5" spans="1:2" ht="15.75" x14ac:dyDescent="0.25">
      <c r="A5" s="62" t="s">
        <v>102</v>
      </c>
      <c r="B5" s="64" t="s">
        <v>139</v>
      </c>
    </row>
    <row r="6" spans="1:2" ht="63" x14ac:dyDescent="0.25">
      <c r="A6" s="62" t="s">
        <v>106</v>
      </c>
      <c r="B6" s="63" t="s">
        <v>174</v>
      </c>
    </row>
    <row r="7" spans="1:2" ht="47.25" x14ac:dyDescent="0.25">
      <c r="A7" s="62" t="s">
        <v>107</v>
      </c>
      <c r="B7" s="63" t="s">
        <v>97</v>
      </c>
    </row>
    <row r="8" spans="1:2" ht="31.5" x14ac:dyDescent="0.25">
      <c r="A8" s="62" t="s">
        <v>108</v>
      </c>
      <c r="B8" s="63" t="s">
        <v>98</v>
      </c>
    </row>
    <row r="9" spans="1:2" ht="31.5" x14ac:dyDescent="0.25">
      <c r="A9" s="65" t="s">
        <v>109</v>
      </c>
      <c r="B9" s="63" t="s">
        <v>99</v>
      </c>
    </row>
    <row r="10" spans="1:2" ht="32.25" thickBot="1" x14ac:dyDescent="0.3">
      <c r="A10" s="66" t="s">
        <v>110</v>
      </c>
      <c r="B10" s="67" t="s">
        <v>100</v>
      </c>
    </row>
    <row r="11" spans="1:2" ht="15.75" x14ac:dyDescent="0.25">
      <c r="A11" s="68" t="s">
        <v>147</v>
      </c>
      <c r="B11" s="69"/>
    </row>
    <row r="12" spans="1:2" ht="31.5" x14ac:dyDescent="0.25">
      <c r="A12" s="62" t="s">
        <v>101</v>
      </c>
      <c r="B12" s="123" t="s">
        <v>151</v>
      </c>
    </row>
    <row r="13" spans="1:2" ht="78.75" x14ac:dyDescent="0.25">
      <c r="A13" s="62" t="s">
        <v>102</v>
      </c>
      <c r="B13" s="63" t="s">
        <v>142</v>
      </c>
    </row>
    <row r="14" spans="1:2" ht="47.25" x14ac:dyDescent="0.25">
      <c r="A14" s="62" t="s">
        <v>103</v>
      </c>
      <c r="B14" s="63" t="s">
        <v>97</v>
      </c>
    </row>
    <row r="15" spans="1:2" ht="48" thickBot="1" x14ac:dyDescent="0.3">
      <c r="A15" s="66" t="s">
        <v>104</v>
      </c>
      <c r="B15" s="67" t="s">
        <v>105</v>
      </c>
    </row>
  </sheetData>
  <mergeCells count="1">
    <mergeCell ref="A1:B1"/>
  </mergeCells>
  <dataValidations count="1">
    <dataValidation type="textLength" allowBlank="1" showInputMessage="1" showErrorMessage="1" error="Up to 50 characters may be entered" sqref="B2">
      <formula1>0</formula1>
      <formula2>50</formula2>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154</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Clostridium difficile Hospital Onset LabID Event per 10,000 Patient Days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Hospital Onset LabID C. diff events</v>
      </c>
      <c r="M3" s="73" t="str">
        <f>R4</f>
        <v>Patient Days</v>
      </c>
      <c r="N3" s="5"/>
      <c r="O3" s="46"/>
      <c r="Q3" s="52" t="s">
        <v>4</v>
      </c>
      <c r="R3" s="50" t="str">
        <f>VLOOKUP(R$1,Measures!A:O,4,FALSE)</f>
        <v>Hospital Onset LabID C. diff events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CDIFF</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9600</v>
      </c>
      <c r="M6" s="76" t="s">
        <v>25</v>
      </c>
      <c r="N6" s="5"/>
      <c r="O6" s="46"/>
      <c r="Q6" s="52" t="s">
        <v>119</v>
      </c>
      <c r="R6" s="50" t="str">
        <f>VLOOKUP(R$1,Measures!A:O,7,FALSE)</f>
        <v>CDIFF</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C. diff/10,000 patient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C. diff/10,000 patient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CDIFFs Prevented to Date</v>
      </c>
      <c r="C9" s="208"/>
      <c r="D9" s="208"/>
      <c r="E9" s="208"/>
      <c r="F9" s="208"/>
      <c r="G9" s="209"/>
      <c r="H9" s="210" t="str">
        <f>IF(M4&lt;&gt;0,MAX(ROUNDUP((L4/M4*M60)-L60,0),0),"")</f>
        <v/>
      </c>
      <c r="I9" s="211"/>
      <c r="J9" s="87"/>
      <c r="K9" s="40">
        <v>42248</v>
      </c>
      <c r="L9" s="15"/>
      <c r="M9" s="16"/>
      <c r="N9" s="14"/>
      <c r="O9" s="46"/>
      <c r="Q9" s="52" t="s">
        <v>9</v>
      </c>
      <c r="R9" s="50">
        <f>VLOOKUP(R$1,Measures!A:O,12,FALSE)</f>
        <v>6.9000000000000006E-2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15.75" thickBot="1" x14ac:dyDescent="0.3">
      <c r="A10" s="45"/>
      <c r="B10" s="218" t="str">
        <f>"Number of " &amp; R6&amp;" Mortalities Prevented to Date"</f>
        <v>Number of CDIFF Mortalities Prevented to Date</v>
      </c>
      <c r="C10" s="218"/>
      <c r="D10" s="218"/>
      <c r="E10" s="218"/>
      <c r="F10" s="218"/>
      <c r="G10" s="219"/>
      <c r="H10" s="232" t="str">
        <f>IF(AND(H9&lt;&gt;"",R9&lt;&gt;"n/a"),H9*R9,"N/A")</f>
        <v>N/A</v>
      </c>
      <c r="I10" s="233"/>
      <c r="J10" s="2"/>
      <c r="K10" s="40">
        <v>42278</v>
      </c>
      <c r="L10" s="15"/>
      <c r="M10" s="16"/>
      <c r="N10" s="14"/>
      <c r="O10" s="46"/>
      <c r="Q10" s="52" t="s">
        <v>10</v>
      </c>
      <c r="R10" s="50" t="str">
        <f>VLOOKUP(R$1,Measures!A:O,13,FALSE)</f>
        <v>APIC Guide to Preventing C. Difficile Infections</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2">
        <v>9600</v>
      </c>
    </row>
    <row r="12" spans="1:74" ht="26.25" thickBot="1" x14ac:dyDescent="0.3">
      <c r="A12" s="45"/>
      <c r="B12" s="227" t="str">
        <f>"(Based on average $"&amp;L6&amp;" cost per "&amp;R5&amp;")"</f>
        <v>(Based on average $9600 cost per CDIFF)</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CDIFFs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Hospital Onset LabID C. diff events</v>
      </c>
      <c r="M35" s="90" t="str">
        <f>M3</f>
        <v>Patient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Ze1PrJQ+EMmy5J97oigg+d4eUXLxVJv5UrOEQsATKq/SA6qvFLIn0XO1S7IT6UmIam8VxGTSLbSGG5SftA2qfw==" saltValue="Pfza43cNOXP42i6JCp0Oog=="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166</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30.75" thickBot="1" x14ac:dyDescent="0.35">
      <c r="A2" s="45"/>
      <c r="B2" s="2"/>
      <c r="C2" s="2"/>
      <c r="D2" s="2"/>
      <c r="E2" s="2"/>
      <c r="F2" s="2"/>
      <c r="G2" s="2"/>
      <c r="H2" s="2"/>
      <c r="I2" s="2"/>
      <c r="J2" s="2"/>
      <c r="K2" s="212" t="s">
        <v>14</v>
      </c>
      <c r="L2" s="213"/>
      <c r="M2" s="214"/>
      <c r="N2" s="3"/>
      <c r="O2" s="46"/>
      <c r="Q2" s="52" t="s">
        <v>0</v>
      </c>
      <c r="R2" s="50" t="str">
        <f>VLOOKUP(R$1,Measures!A:O,3,FALSE)</f>
        <v>Central Line-Associated Blood Stream Infection (CLABSI) Rate per 1,000 Central Line Days: All Units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CLABSI</v>
      </c>
      <c r="M3" s="73" t="str">
        <f>R4</f>
        <v>Central line days</v>
      </c>
      <c r="N3" s="5"/>
      <c r="O3" s="46"/>
      <c r="Q3" s="52" t="s">
        <v>4</v>
      </c>
      <c r="R3" s="50" t="str">
        <f>VLOOKUP(R$1,Measures!A:O,4,FALSE)</f>
        <v>CLABSI</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Central line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CLABSI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48108</v>
      </c>
      <c r="M6" s="76" t="s">
        <v>25</v>
      </c>
      <c r="N6" s="5"/>
      <c r="O6" s="46"/>
      <c r="Q6" s="52" t="s">
        <v>119</v>
      </c>
      <c r="R6" s="50" t="str">
        <f>VLOOKUP(R$1,Measures!A:O,7,FALSE)</f>
        <v>CLABSI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CLABSI/1,000 line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CLABSI/1,000 line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CLABSIs Prevented to Date</v>
      </c>
      <c r="C9" s="208"/>
      <c r="D9" s="208"/>
      <c r="E9" s="208"/>
      <c r="F9" s="208"/>
      <c r="G9" s="209"/>
      <c r="H9" s="210" t="str">
        <f>IF(M4&lt;&gt;0,MAX(ROUNDUP((L4/M4*M60)-L60,0),0),"")</f>
        <v/>
      </c>
      <c r="I9" s="211"/>
      <c r="J9" s="87"/>
      <c r="K9" s="40">
        <v>42248</v>
      </c>
      <c r="L9" s="15"/>
      <c r="M9" s="16"/>
      <c r="N9" s="14"/>
      <c r="O9" s="46"/>
      <c r="Q9" s="52" t="s">
        <v>9</v>
      </c>
      <c r="R9" s="50">
        <f>VLOOKUP(R$1,Measures!A:O,12,FALSE)</f>
        <v>0.185</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6.25" thickBot="1" x14ac:dyDescent="0.3">
      <c r="A10" s="45"/>
      <c r="B10" s="218" t="str">
        <f>"Number of " &amp; R6&amp;" Mortalities Prevented to Date"</f>
        <v>Number of CLABSI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48108</v>
      </c>
    </row>
    <row r="12" spans="1:74" ht="26.25" thickBot="1" x14ac:dyDescent="0.3">
      <c r="A12" s="45"/>
      <c r="B12" s="227" t="str">
        <f>"(Based on average $"&amp;L6&amp;" cost per "&amp;R5&amp;")"</f>
        <v>(Based on average $48108 cost per CLABSI)</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CLABSIs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CLABSI</v>
      </c>
      <c r="M35" s="90" t="str">
        <f>M3</f>
        <v>Central line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baj6TEyHL4lD7uMLloAI4BnWojXQLVCL6z0nXw3Q9RFh0THGOZ+G0FoELVQ3ng93Brpnd23e+IxPQhknoDI8RA==" saltValue="JH7ew8SRXaDo5xqbWE/wHA=="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V63"/>
  <sheetViews>
    <sheetView zoomScaleNormal="100" zoomScalePageLayoutView="150" workbookViewId="0">
      <selection activeCell="M13" sqref="M13"/>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155</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Falls with Injury per 1,000 Patient Days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Patient falls of injury level minor or greater</v>
      </c>
      <c r="M3" s="73" t="str">
        <f>R4</f>
        <v>Patient days (in eligibile units)</v>
      </c>
      <c r="N3" s="5"/>
      <c r="O3" s="46"/>
      <c r="Q3" s="52" t="s">
        <v>4</v>
      </c>
      <c r="R3" s="50" t="str">
        <f>VLOOKUP(R$1,Measures!A:O,4,FALSE)</f>
        <v>Patient falls of injury level minor or greater</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 days (in eligibile units)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Fall</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6694</v>
      </c>
      <c r="M6" s="76" t="s">
        <v>25</v>
      </c>
      <c r="N6" s="5"/>
      <c r="O6" s="46"/>
      <c r="Q6" s="52" t="s">
        <v>119</v>
      </c>
      <c r="R6" s="50" t="str">
        <f>VLOOKUP(R$1,Measures!A:O,7,FALSE)</f>
        <v>Fall</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44" t="str">
        <f>"Most Recent 3-Month "&amp;R8&amp;" (% Improvement)"</f>
        <v>Most Recent 3-Month Falls with Injury/1,000 patient days (% Improvement)</v>
      </c>
      <c r="C7" s="244"/>
      <c r="D7" s="244"/>
      <c r="E7" s="244"/>
      <c r="F7" s="244"/>
      <c r="G7" s="244"/>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Falls with Injury/1,000 patient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Falls Prevented to Date</v>
      </c>
      <c r="C9" s="208"/>
      <c r="D9" s="208"/>
      <c r="E9" s="208"/>
      <c r="F9" s="208"/>
      <c r="G9" s="209"/>
      <c r="H9" s="210" t="str">
        <f>IF(M4&lt;&gt;0,MAX(ROUNDUP((L4/M4*M60)-L60,0),0),"")</f>
        <v/>
      </c>
      <c r="I9" s="211"/>
      <c r="J9" s="87"/>
      <c r="K9" s="40">
        <v>42248</v>
      </c>
      <c r="L9" s="15"/>
      <c r="M9" s="16"/>
      <c r="N9" s="14"/>
      <c r="O9" s="46"/>
      <c r="Q9" s="52" t="s">
        <v>9</v>
      </c>
      <c r="R9" s="50">
        <f>VLOOKUP(R$1,Measures!A:O,12,FALSE)</f>
        <v>5.5E-2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6.25" thickBot="1" x14ac:dyDescent="0.3">
      <c r="A10" s="45"/>
      <c r="B10" s="218" t="str">
        <f>"Number of " &amp; R6&amp;" Mortalities Prevented to Date"</f>
        <v>Number of Fall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6694</v>
      </c>
    </row>
    <row r="12" spans="1:74" ht="24.75" customHeight="1" thickBot="1" x14ac:dyDescent="0.3">
      <c r="A12" s="45"/>
      <c r="B12" s="227" t="str">
        <f>"(Based on average $"&amp;L6&amp;" cost per "&amp;R5&amp;")"</f>
        <v>(Based on average $6694 cost per Fall)</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Falls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Patient falls of injury level minor or greater</v>
      </c>
      <c r="M35" s="90" t="str">
        <f>M3</f>
        <v>Patient days (in eligibile units)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jDYT4zfYyvo8YS6f8rerVpbZsMkJino1+AOWYk1qtdIyW16bGOS+LoUU++ujv4/w94OEwG5ZmOdnEj5AkPSEg==" saltValue="1EI9c8gTGBaKwEPQh3bd6g=="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156</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Methicillin-resistant Staphylococcus aureus (MRSA) LabID event per 1,000 Patient Days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LabID MRSA events</v>
      </c>
      <c r="M3" s="73" t="str">
        <f>R4</f>
        <v>Patient Days</v>
      </c>
      <c r="N3" s="5"/>
      <c r="O3" s="46"/>
      <c r="Q3" s="52" t="s">
        <v>4</v>
      </c>
      <c r="R3" s="50" t="str">
        <f>VLOOKUP(R$1,Measures!A:O,4,FALSE)</f>
        <v>LabID MRSA events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MRSA</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12000</v>
      </c>
      <c r="M6" s="76" t="s">
        <v>25</v>
      </c>
      <c r="N6" s="5"/>
      <c r="O6" s="46"/>
      <c r="Q6" s="52" t="s">
        <v>119</v>
      </c>
      <c r="R6" s="50" t="str">
        <f>VLOOKUP(R$1,Measures!A:O,7,FALSE)</f>
        <v>MRSA</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MRSA/1,000 patient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MRSA/1,000 patient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MRSAs Prevented to Date</v>
      </c>
      <c r="C9" s="208"/>
      <c r="D9" s="208"/>
      <c r="E9" s="208"/>
      <c r="F9" s="208"/>
      <c r="G9" s="209"/>
      <c r="H9" s="210" t="str">
        <f>IF(M4&lt;&gt;0,MAX(ROUNDUP((L4/M4*M60)-L60,0),0),"")</f>
        <v/>
      </c>
      <c r="I9" s="211"/>
      <c r="J9" s="87"/>
      <c r="K9" s="40">
        <v>42248</v>
      </c>
      <c r="L9" s="15"/>
      <c r="M9" s="16"/>
      <c r="N9" s="14"/>
      <c r="O9" s="46"/>
      <c r="Q9" s="52" t="s">
        <v>9</v>
      </c>
      <c r="R9" s="50">
        <f>VLOOKUP(R$1,Measures!A:O,12,FALSE)</f>
        <v>6.5000000000000002E-2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15.75" thickBot="1" x14ac:dyDescent="0.3">
      <c r="A10" s="45"/>
      <c r="B10" s="218" t="str">
        <f>"Number of " &amp; R6&amp;" Mortalities Prevented to Date"</f>
        <v>Number of MRSA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CDC</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12000</v>
      </c>
    </row>
    <row r="12" spans="1:74" ht="24.75" customHeight="1" thickBot="1" x14ac:dyDescent="0.3">
      <c r="A12" s="45"/>
      <c r="B12" s="227" t="str">
        <f>"(Based on average $"&amp;L6&amp;" cost per "&amp;R5&amp;")"</f>
        <v>(Based on average $12000 cost per MRSA)</v>
      </c>
      <c r="C12" s="227"/>
      <c r="D12" s="227"/>
      <c r="E12" s="227"/>
      <c r="F12" s="227"/>
      <c r="G12" s="227"/>
      <c r="H12" s="242"/>
      <c r="I12" s="243"/>
      <c r="J12" s="87"/>
      <c r="K12" s="40">
        <v>42339</v>
      </c>
      <c r="L12" s="15"/>
      <c r="M12" s="16"/>
      <c r="N12" s="14"/>
      <c r="O12" s="46"/>
      <c r="Q12" s="52" t="s">
        <v>93</v>
      </c>
      <c r="R12" s="82" t="str">
        <f>VLOOKUP(R$1,Measures!A:O,15,FALSE)</f>
        <v>Gould, IM, et al. "Costs of healthcare-associated methicillin-resistant Staphylococcus aureus and its control". Clinical Microbiology and Infection. 16(12): December 2010 pages 1721-1728</v>
      </c>
    </row>
    <row r="13" spans="1:74" x14ac:dyDescent="0.25">
      <c r="A13" s="45"/>
      <c r="B13" s="215" t="str">
        <f>"Estimated Number of "&amp;R5&amp;"s to Prevent in Order to be at Goal Rate by Next Month"</f>
        <v>Estimated Number of MRSAs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LabID MRSA events</v>
      </c>
      <c r="M35" s="90" t="str">
        <f>M3</f>
        <v>Patient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mCzcGHr/LtzTZMHFK5gh86GMOOd/AsLhyAZj97+yUwgT+WPKE42l3zTvSBuUtdFdAjbEAmLmlfbgsxZpudEoDA==" saltValue="ncGRfEb5dE1ACb6WJE4PcA=="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157</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Patients with at least One Stage 3+ Nosocomial Pressure Ulcer</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Patients with Stage 3+ pressure ulcers</v>
      </c>
      <c r="M3" s="73" t="str">
        <f>R4</f>
        <v>Medical/Surgical discharges (ages 18+)</v>
      </c>
      <c r="N3" s="5"/>
      <c r="O3" s="46"/>
      <c r="Q3" s="52" t="s">
        <v>4</v>
      </c>
      <c r="R3" s="50" t="str">
        <f>VLOOKUP(R$1,Measures!A:O,4,FALSE)</f>
        <v>Patients with Stage 3+ pressure ulcers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Medical/Surgical discharges (ages 18+)</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PU</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14506</v>
      </c>
      <c r="M6" s="76" t="s">
        <v>25</v>
      </c>
      <c r="N6" s="5"/>
      <c r="O6" s="46"/>
      <c r="Q6" s="52" t="s">
        <v>119</v>
      </c>
      <c r="R6" s="50" t="str">
        <f>VLOOKUP(R$1,Measures!A:O,7,FALSE)</f>
        <v>PU</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45" t="str">
        <f>"Most Recent 3-Month "&amp;R8&amp;" (% Improvement)"</f>
        <v>Most Recent 3-Month Stage III+ PU/100 med/surg discharges (% Improvement)</v>
      </c>
      <c r="C7" s="245"/>
      <c r="D7" s="245"/>
      <c r="E7" s="245"/>
      <c r="F7" s="245"/>
      <c r="G7" s="245"/>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Stage III+ PU/100 med/surg discharges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PUs Prevented to Date</v>
      </c>
      <c r="C9" s="208"/>
      <c r="D9" s="208"/>
      <c r="E9" s="208"/>
      <c r="F9" s="208"/>
      <c r="G9" s="209"/>
      <c r="H9" s="210" t="str">
        <f>IF(M4&lt;&gt;0,MAX(ROUNDUP((L4/M4*M60)-L60,0),0),"")</f>
        <v/>
      </c>
      <c r="I9" s="211"/>
      <c r="J9" s="87"/>
      <c r="K9" s="40">
        <v>42248</v>
      </c>
      <c r="L9" s="15"/>
      <c r="M9" s="16"/>
      <c r="N9" s="14"/>
      <c r="O9" s="46"/>
      <c r="Q9" s="52" t="s">
        <v>9</v>
      </c>
      <c r="R9" s="50">
        <f>VLOOKUP(R$1,Measures!A:O,12,FALSE)</f>
        <v>7.1999999999999995E-2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6.25" thickBot="1" x14ac:dyDescent="0.3">
      <c r="A10" s="45"/>
      <c r="B10" s="218" t="str">
        <f>"Number of " &amp; R6&amp;" Mortalities Prevented to Date"</f>
        <v>Number of PU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14506</v>
      </c>
    </row>
    <row r="12" spans="1:74" ht="24.75" customHeight="1" thickBot="1" x14ac:dyDescent="0.3">
      <c r="A12" s="45"/>
      <c r="B12" s="227" t="str">
        <f>"(Based on average $"&amp;L6&amp;" cost per "&amp;R5&amp;")"</f>
        <v>(Based on average $14506 cost per PU)</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PUs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Patients with Stage 3+ pressure ulcers</v>
      </c>
      <c r="M35" s="90" t="str">
        <f>M3</f>
        <v>Medical/Surgical discharges (ages 18+)</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H3J3t2kzdPwDlv6L8WtV0v26tsFP+EizC/5mySRJH7PdAxzTkX6y7Sog4KX1Ro7Mt+EKMWXDufUbXssO1ZZfMg==" saltValue="MDZrByw7WPVabe2VM42DBQ=="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V63"/>
  <sheetViews>
    <sheetView zoomScaleNormal="100" zoomScalePageLayoutView="150" workbookViewId="0">
      <selection activeCell="L9" sqref="L9"/>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158</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Readmissions within 30 Days to Same Facility (All Cause)</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Inpatients returning to same facility within 30 days</v>
      </c>
      <c r="M3" s="73" t="str">
        <f>R4</f>
        <v>Number at-risk inpatient discharges</v>
      </c>
      <c r="N3" s="5"/>
      <c r="O3" s="46"/>
      <c r="Q3" s="52" t="s">
        <v>4</v>
      </c>
      <c r="R3" s="50" t="str">
        <f>VLOOKUP(R$1,Measures!A:O,4,FALSE)</f>
        <v>Inpatients returning to same facility within 30 days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Number at-risk inpatient discharges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Readmission</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15477</v>
      </c>
      <c r="M6" s="76" t="s">
        <v>25</v>
      </c>
      <c r="N6" s="5"/>
      <c r="O6" s="46"/>
      <c r="Q6" s="52" t="s">
        <v>119</v>
      </c>
      <c r="R6" s="50" t="str">
        <f>VLOOKUP(R$1,Measures!A:O,7,FALSE)</f>
        <v>Readmission</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44" t="str">
        <f>"Most Recent 3-Month "&amp;R8&amp;" (% Improvement)"</f>
        <v>Most Recent 3-Month % Pts Readmitted w/in 30 days (% Improvement)</v>
      </c>
      <c r="C7" s="244"/>
      <c r="D7" s="244"/>
      <c r="E7" s="244"/>
      <c r="F7" s="244"/>
      <c r="G7" s="244"/>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 Pts Readmitted w/in 30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Readmissions Prevented to Date</v>
      </c>
      <c r="C9" s="208"/>
      <c r="D9" s="208"/>
      <c r="E9" s="208"/>
      <c r="F9" s="208"/>
      <c r="G9" s="209"/>
      <c r="H9" s="210" t="str">
        <f>IF(M4&lt;&gt;0,MAX(ROUNDUP((L4/M4*M60)-L60,0),0),"")</f>
        <v/>
      </c>
      <c r="I9" s="211"/>
      <c r="J9" s="87"/>
      <c r="K9" s="40">
        <v>42248</v>
      </c>
      <c r="L9" s="15"/>
      <c r="M9" s="16"/>
      <c r="N9" s="14"/>
      <c r="O9" s="46"/>
      <c r="Q9" s="52" t="s">
        <v>9</v>
      </c>
      <c r="R9" s="50" t="str">
        <f>VLOOKUP(R$1,Measures!A:O,12,FALSE)</f>
        <v>n/a</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15.75" thickBot="1" x14ac:dyDescent="0.3">
      <c r="A10" s="45"/>
      <c r="B10" s="218" t="str">
        <f>"Number of " &amp; R6&amp;" Mortalities Prevented to Date"</f>
        <v>Number of Readmission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n/a</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15477</v>
      </c>
    </row>
    <row r="12" spans="1:74" ht="24.75" customHeight="1" thickBot="1" x14ac:dyDescent="0.3">
      <c r="A12" s="45"/>
      <c r="B12" s="227" t="str">
        <f>"(Based on average $"&amp;L6&amp;" cost per "&amp;R5&amp;")"</f>
        <v>(Based on average $15477 cost per Readmission)</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Readmissions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Inpatients returning to same facility within 30 days</v>
      </c>
      <c r="M35" s="90" t="str">
        <f>M3</f>
        <v>Number at-risk inpatient discharges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Qf313C3E3ofXYiMDP8mFnItcXtDHqzOyF0qC8j0DZwOkFiSOx2uLOQS4lWMmkDLqykKu40NTzwMLpsa2vCVYhg==" saltValue="DFuAA+/s6uKKjRtaLo2QR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159</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Readmissions within 30 Days to Any Facility (All Cause)</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Inpatients returning to any facility within 30 days</v>
      </c>
      <c r="M3" s="73" t="str">
        <f>R4</f>
        <v>Number at-risk inpatient discharges</v>
      </c>
      <c r="N3" s="5"/>
      <c r="O3" s="46"/>
      <c r="Q3" s="52" t="s">
        <v>4</v>
      </c>
      <c r="R3" s="50" t="str">
        <f>VLOOKUP(R$1,Measures!A:O,4,FALSE)</f>
        <v>Inpatients returning to any facility within 30 days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Number at-risk inpatient discharges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tr">
        <f>VLOOKUP(R$1,Measures!A:O,6,FALSE)</f>
        <v>Readmission</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15477</v>
      </c>
      <c r="M6" s="76" t="s">
        <v>25</v>
      </c>
      <c r="N6" s="5"/>
      <c r="O6" s="46"/>
      <c r="Q6" s="52" t="s">
        <v>119</v>
      </c>
      <c r="R6" s="50" t="str">
        <f>VLOOKUP(R$1,Measures!A:O,7,FALSE)</f>
        <v>Readmission</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44" t="str">
        <f>"Most Recent 3-Month "&amp;R8&amp;" (% Improvement)"</f>
        <v>Most Recent 3-Month % Pts Readmitted w/in 30 days (% Improvement)</v>
      </c>
      <c r="C7" s="244"/>
      <c r="D7" s="244"/>
      <c r="E7" s="244"/>
      <c r="F7" s="244"/>
      <c r="G7" s="244"/>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 Pts Readmitted w/in 30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Readmissions Prevented to Date</v>
      </c>
      <c r="C9" s="208"/>
      <c r="D9" s="208"/>
      <c r="E9" s="208"/>
      <c r="F9" s="208"/>
      <c r="G9" s="209"/>
      <c r="H9" s="210" t="str">
        <f>IF(M4&lt;&gt;0,MAX(ROUNDUP((L4/M4*M60)-L60,0),0),"")</f>
        <v/>
      </c>
      <c r="I9" s="211"/>
      <c r="J9" s="87"/>
      <c r="K9" s="40">
        <v>42248</v>
      </c>
      <c r="L9" s="15"/>
      <c r="M9" s="16"/>
      <c r="N9" s="14"/>
      <c r="O9" s="46"/>
      <c r="Q9" s="52" t="s">
        <v>9</v>
      </c>
      <c r="R9" s="50" t="str">
        <f>VLOOKUP(R$1,Measures!A:O,12,FALSE)</f>
        <v>n/a</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15.75" thickBot="1" x14ac:dyDescent="0.3">
      <c r="A10" s="45"/>
      <c r="B10" s="218" t="str">
        <f>"Number of " &amp; R6&amp;" Mortalities Prevented to Date"</f>
        <v>Number of Readmission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n/a</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15477</v>
      </c>
    </row>
    <row r="12" spans="1:74" ht="24.75" customHeight="1" thickBot="1" x14ac:dyDescent="0.3">
      <c r="A12" s="45"/>
      <c r="B12" s="227" t="str">
        <f>"(Based on average $"&amp;L6&amp;" cost per "&amp;R5&amp;")"</f>
        <v>(Based on average $15477 cost per Readmission)</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Readmissions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Inpatients returning to any facility within 30 days</v>
      </c>
      <c r="M35" s="90" t="str">
        <f>M3</f>
        <v>Number at-risk inpatient discharges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v6q3ZLYZj9mFda5DO48fwwHe+KrMXB8arCKHVWUFNs2shvEyf3ueoKjBmaK0qmVFpm9YQ64Sg+AX01hWAPWMOQ==" saltValue="tDzPpPrkoKqwrOP9fyCgtQ=="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V63"/>
  <sheetViews>
    <sheetView zoomScaleNormal="100" zoomScalePageLayoutView="150" workbookViewId="0">
      <selection activeCell="L4" sqref="L4"/>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8.42578125"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172</v>
      </c>
      <c r="Z1" s="58"/>
      <c r="AA1" s="77">
        <f>K7</f>
        <v>42186</v>
      </c>
      <c r="AB1" s="77">
        <f>K8</f>
        <v>42217</v>
      </c>
      <c r="AC1" s="77">
        <f>K9</f>
        <v>42248</v>
      </c>
      <c r="AD1" s="15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15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Postoperative Sepsis Cases per 1,000 Elective Surgical Discharges</v>
      </c>
      <c r="Z2" s="78" t="s">
        <v>15</v>
      </c>
      <c r="AA2" s="58" t="e">
        <f>IF($M$4=0,#N/A,$L$4/$M$4*$R$7)</f>
        <v>#N/A</v>
      </c>
      <c r="AB2" s="58" t="e">
        <f t="shared" ref="AB2:BV2" si="0">IF($M$4=0,#N/A,$L$4/$M$4*$R$7)</f>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IF($M$4=0,#N/A,$L$4/$M$4*$R$7)</f>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1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Discharges with secondary diagnosis of sepsis</v>
      </c>
      <c r="M3" s="73" t="str">
        <f>R4</f>
        <v>Elective surgical discharges (age 18+)</v>
      </c>
      <c r="N3" s="5"/>
      <c r="O3" s="46"/>
      <c r="Q3" s="52" t="s">
        <v>4</v>
      </c>
      <c r="R3" s="50" t="str">
        <f>VLOOKUP(R$1,Measures!A:O,4,FALSE)</f>
        <v>Discharges with secondary diagnosis of sepsis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IF($L$5=0,#N/A,$AA$2-$L$5*$AA$2)</f>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1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Elective surgical discharges (age 18+)</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162"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Sepsis Case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R9</f>
        <v>18000</v>
      </c>
      <c r="M6" s="76" t="s">
        <v>25</v>
      </c>
      <c r="N6" s="5"/>
      <c r="O6" s="46"/>
      <c r="Q6" s="52" t="s">
        <v>119</v>
      </c>
      <c r="R6" s="172" t="s">
        <v>196</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157">
        <f>K29</f>
        <v>42856</v>
      </c>
      <c r="BA6" s="157">
        <f>K28</f>
        <v>42826</v>
      </c>
      <c r="BB6" s="157">
        <f>K27</f>
        <v>42795</v>
      </c>
      <c r="BC6" s="157">
        <f>K26</f>
        <v>42767</v>
      </c>
      <c r="BD6" s="157">
        <f>K25</f>
        <v>42736</v>
      </c>
      <c r="BE6" s="157">
        <f>K24</f>
        <v>42705</v>
      </c>
      <c r="BF6" s="157">
        <f>K23</f>
        <v>42675</v>
      </c>
      <c r="BG6" s="157">
        <f>K22</f>
        <v>42644</v>
      </c>
      <c r="BH6" s="157">
        <f>K21</f>
        <v>42614</v>
      </c>
      <c r="BI6" s="157">
        <f>K20</f>
        <v>42583</v>
      </c>
      <c r="BJ6" s="157">
        <f>K19</f>
        <v>42552</v>
      </c>
      <c r="BK6" s="157">
        <f>K18</f>
        <v>42522</v>
      </c>
      <c r="BL6" s="157">
        <f>K17</f>
        <v>42491</v>
      </c>
      <c r="BM6" s="157">
        <f>K16</f>
        <v>42461</v>
      </c>
      <c r="BN6" s="157">
        <f>K15</f>
        <v>42430</v>
      </c>
      <c r="BO6" s="157">
        <f>K14</f>
        <v>42401</v>
      </c>
      <c r="BP6" s="157">
        <f>K13</f>
        <v>42370</v>
      </c>
      <c r="BQ6" s="157">
        <f>K12</f>
        <v>42339</v>
      </c>
      <c r="BR6" s="157">
        <f>K11</f>
        <v>42309</v>
      </c>
      <c r="BS6" s="157">
        <f>K10</f>
        <v>42278</v>
      </c>
      <c r="BT6" s="77">
        <f>K9</f>
        <v>42248</v>
      </c>
      <c r="BU6" s="77">
        <f>K8</f>
        <v>42217</v>
      </c>
      <c r="BV6" s="77">
        <f>K7</f>
        <v>42186</v>
      </c>
    </row>
    <row r="7" spans="1:74" ht="15.75" thickBot="1" x14ac:dyDescent="0.3">
      <c r="A7" s="45"/>
      <c r="B7" s="244" t="str">
        <f>"Most Recent 3-Month "&amp;R8&amp;" (% Improvement)"</f>
        <v>Most Recent 3-Month Sepsis/1,000 elective surg. discharges (% Improvement)</v>
      </c>
      <c r="C7" s="244"/>
      <c r="D7" s="244"/>
      <c r="E7" s="244"/>
      <c r="F7" s="244"/>
      <c r="G7" s="244"/>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158">
        <f>M29</f>
        <v>0</v>
      </c>
      <c r="BA7" s="158">
        <f>M28</f>
        <v>0</v>
      </c>
      <c r="BB7" s="158">
        <f>M27</f>
        <v>0</v>
      </c>
      <c r="BC7" s="158">
        <f>M26</f>
        <v>0</v>
      </c>
      <c r="BD7" s="158">
        <f>M25</f>
        <v>0</v>
      </c>
      <c r="BE7" s="158">
        <f>M24</f>
        <v>0</v>
      </c>
      <c r="BF7" s="158">
        <f>M23</f>
        <v>0</v>
      </c>
      <c r="BG7" s="158">
        <f>M22</f>
        <v>0</v>
      </c>
      <c r="BH7" s="158">
        <f>M21</f>
        <v>0</v>
      </c>
      <c r="BI7" s="158">
        <f>M20</f>
        <v>0</v>
      </c>
      <c r="BJ7" s="158">
        <f>M19</f>
        <v>0</v>
      </c>
      <c r="BK7" s="158">
        <f>M18</f>
        <v>0</v>
      </c>
      <c r="BL7" s="159">
        <f>M17</f>
        <v>0</v>
      </c>
      <c r="BM7" s="158">
        <f>M16</f>
        <v>0</v>
      </c>
      <c r="BN7" s="158">
        <f>M15</f>
        <v>0</v>
      </c>
      <c r="BO7" s="158">
        <f>M14</f>
        <v>0</v>
      </c>
      <c r="BP7" s="159">
        <f>M13</f>
        <v>0</v>
      </c>
      <c r="BQ7" s="159">
        <f>M12</f>
        <v>0</v>
      </c>
      <c r="BR7" s="159">
        <f>M11</f>
        <v>0</v>
      </c>
      <c r="BS7" s="159">
        <f>M10</f>
        <v>0</v>
      </c>
      <c r="BT7" s="160">
        <f>M9</f>
        <v>0</v>
      </c>
      <c r="BU7" s="160">
        <f>M8</f>
        <v>0</v>
      </c>
      <c r="BV7" s="16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Sepsis/1,000 elective surg. discharges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IF($M$36=0,#N/A,SUM($M$28:$M$36))</f>
        <v>#N/A</v>
      </c>
      <c r="AY8" s="58" t="e">
        <f>IF($M$30=0,#N/A,SUM($M$27:$M$30))</f>
        <v>#N/A</v>
      </c>
      <c r="AZ8" s="158" t="e">
        <f>IF($M$29=0,#N/A,SUM($M$27:$M$29))</f>
        <v>#N/A</v>
      </c>
      <c r="BA8" s="158" t="e">
        <f>IF($M$28=0,#N/A,SUM($M$26:$M$28))</f>
        <v>#N/A</v>
      </c>
      <c r="BB8" s="158" t="e">
        <f>IF($M$27=0,#N/A,SUM($M$25:$M$27))</f>
        <v>#N/A</v>
      </c>
      <c r="BC8" s="158" t="e">
        <f>IF($M$26=0,#N/A,SUM($M$24:$M$26))</f>
        <v>#N/A</v>
      </c>
      <c r="BD8" s="158" t="e">
        <f>IF($M$25=0,#N/A,SUM($M$23:$M$25))</f>
        <v>#N/A</v>
      </c>
      <c r="BE8" s="158" t="e">
        <f>IF($M$24=0,#N/A,SUM($M$22:$M$24))</f>
        <v>#N/A</v>
      </c>
      <c r="BF8" s="158" t="e">
        <f>IF($M$23=0,#N/A,SUM($M$21:$M$23))</f>
        <v>#N/A</v>
      </c>
      <c r="BG8" s="158" t="e">
        <f>IF($M$22=0,#N/A,SUM($M$20:$M$22))</f>
        <v>#N/A</v>
      </c>
      <c r="BH8" s="158" t="e">
        <f>IF($M$21=0,#N/A,SUM($M$19:$M$21))</f>
        <v>#N/A</v>
      </c>
      <c r="BI8" s="158" t="e">
        <f>IF($M$20=0,#N/A,SUM($M$18:$M$20))</f>
        <v>#N/A</v>
      </c>
      <c r="BJ8" s="158" t="e">
        <f>IF($M$19=0,#N/A,SUM($M$17:$M$19))</f>
        <v>#N/A</v>
      </c>
      <c r="BK8" s="158" t="e">
        <f>IF($M$18=0,#N/A,SUM($M$16:$M$18))</f>
        <v>#N/A</v>
      </c>
      <c r="BL8" s="158" t="e">
        <f>IF($M$17=0,#N/A,SUM($M$15:$M$17))</f>
        <v>#N/A</v>
      </c>
      <c r="BM8" s="158" t="e">
        <f>IF($M$16=0,#N/A,SUM($M$14:$M$16))</f>
        <v>#N/A</v>
      </c>
      <c r="BN8" s="158" t="e">
        <f>IF($M$15=0,#N/A,SUM($M$13:$M$15))</f>
        <v>#N/A</v>
      </c>
      <c r="BO8" s="158" t="e">
        <f>IF($M$14=0,#N/A,SUM($M$12:$M$14))</f>
        <v>#N/A</v>
      </c>
      <c r="BP8" s="158" t="e">
        <f>IF($M$13=0,#N/A,SUM($M$12:$M$13))</f>
        <v>#N/A</v>
      </c>
      <c r="BQ8" s="158" t="e">
        <f>IF($M$12=0,#N/A,SUM($M$10:$M$12))</f>
        <v>#N/A</v>
      </c>
      <c r="BR8" s="158" t="e">
        <f>IF($M$11=0,#N/A,SUM($M$9:$M$11))</f>
        <v>#N/A</v>
      </c>
      <c r="BS8" s="158" t="e">
        <f>IF($M$10=0,#N/A,SUM($M$8:$M$10))</f>
        <v>#N/A</v>
      </c>
      <c r="BT8" s="161" t="e">
        <f>IF($M$9=0,#N/A,SUM($M$7:$M$9))</f>
        <v>#N/A</v>
      </c>
      <c r="BU8" s="161" t="s">
        <v>120</v>
      </c>
      <c r="BV8" s="161" t="s">
        <v>120</v>
      </c>
    </row>
    <row r="9" spans="1:74" ht="15.75" thickBot="1" x14ac:dyDescent="0.3">
      <c r="A9" s="45"/>
      <c r="B9" s="246" t="str">
        <f>"Number of "&amp;R5&amp;"s Prevented to Date"</f>
        <v>Number of Sepsis Cases Prevented to Date</v>
      </c>
      <c r="C9" s="246"/>
      <c r="D9" s="246"/>
      <c r="E9" s="246"/>
      <c r="F9" s="246"/>
      <c r="G9" s="247"/>
      <c r="H9" s="248" t="str">
        <f>IF(M4&lt;&gt;0,MAX(ROUNDUP((L4/M4*M60)-L60,0),0),"")</f>
        <v/>
      </c>
      <c r="I9" s="249"/>
      <c r="J9" s="87"/>
      <c r="K9" s="40">
        <v>42248</v>
      </c>
      <c r="L9" s="15"/>
      <c r="M9" s="16"/>
      <c r="N9" s="14"/>
      <c r="O9" s="46"/>
      <c r="Q9" s="52" t="s">
        <v>111</v>
      </c>
      <c r="R9" s="145">
        <f>VLOOKUP(R$1,Measures!A:O,14,FALSE)</f>
        <v>18000</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IF($M$36=0,#N/A,SUM($L$28:$L$36))</f>
        <v>#N/A</v>
      </c>
      <c r="AY9" s="58" t="e">
        <f>IF($M$30=0,#N/A,SUM($L$27:$L$30))</f>
        <v>#N/A</v>
      </c>
      <c r="AZ9" s="158" t="e">
        <f>IF($M$29=0,#N/A,SUM($L$27:$L$29))</f>
        <v>#N/A</v>
      </c>
      <c r="BA9" s="158" t="e">
        <f>IF($M$28=0,#N/A,SUM($L$26:$L$28))</f>
        <v>#N/A</v>
      </c>
      <c r="BB9" s="158" t="e">
        <f>IF($M$27=0,#N/A,SUM($L$25:$L$27))</f>
        <v>#N/A</v>
      </c>
      <c r="BC9" s="158" t="e">
        <f>IF($M$26=0,#N/A,SUM($L$24:$L$26))</f>
        <v>#N/A</v>
      </c>
      <c r="BD9" s="158" t="e">
        <f>IF($M$25=0,#N/A,SUM($L$23:$L$25))</f>
        <v>#N/A</v>
      </c>
      <c r="BE9" s="158" t="e">
        <f>IF($M$24=0,#N/A,SUM($L$22:$L$24))</f>
        <v>#N/A</v>
      </c>
      <c r="BF9" s="158" t="e">
        <f>IF($M$23=0,#N/A,SUM($L$21:$L$23))</f>
        <v>#N/A</v>
      </c>
      <c r="BG9" s="158" t="e">
        <f>IF($M$22=0,#N/A,SUM($L$20:$L$22))</f>
        <v>#N/A</v>
      </c>
      <c r="BH9" s="158" t="e">
        <f>IF($M$21=0,#N/A,SUM($L$19:$L$21))</f>
        <v>#N/A</v>
      </c>
      <c r="BI9" s="158" t="e">
        <f>IF($M$20=0,#N/A,SUM($L$18:$L$20))</f>
        <v>#N/A</v>
      </c>
      <c r="BJ9" s="158" t="e">
        <f>IF($M$19=0,#N/A,SUM($L$17:$L$19))</f>
        <v>#N/A</v>
      </c>
      <c r="BK9" s="158" t="e">
        <f>IF($M$18=0,#N/A,SUM($L$16:$L$18))</f>
        <v>#N/A</v>
      </c>
      <c r="BL9" s="158" t="e">
        <f>IF($M$17=0,#N/A,SUM($L$15:$L$17))</f>
        <v>#N/A</v>
      </c>
      <c r="BM9" s="158" t="e">
        <f>IF($M$16=0,#N/A,SUM($L$14:$L$16))</f>
        <v>#N/A</v>
      </c>
      <c r="BN9" s="158" t="e">
        <f>IF($M$15=0,#N/A,SUM($L$13:$L$15))</f>
        <v>#N/A</v>
      </c>
      <c r="BO9" s="158" t="e">
        <f>IF($M$14=0,#N/A,SUM($L$12:$L$14))</f>
        <v>#N/A</v>
      </c>
      <c r="BP9" s="158" t="e">
        <f>IF($M$13=0,#N/A,SUM($L$12:$L$13))</f>
        <v>#N/A</v>
      </c>
      <c r="BQ9" s="158" t="e">
        <f>IF($M$12=0,#N/A,SUM($L$10:$L$12))</f>
        <v>#N/A</v>
      </c>
      <c r="BR9" s="158" t="e">
        <f>IF($M$11=0,#N/A,SUM($L$9:$L$11))</f>
        <v>#N/A</v>
      </c>
      <c r="BS9" s="158" t="e">
        <f>IF($M$10=0,#N/A,SUM($L$8:$L$10))</f>
        <v>#N/A</v>
      </c>
      <c r="BT9" s="161" t="e">
        <f>IF($M$9=0,#N/A,SUM($L$7:$L$9))</f>
        <v>#N/A</v>
      </c>
      <c r="BU9" s="161" t="s">
        <v>120</v>
      </c>
      <c r="BV9" s="161" t="s">
        <v>120</v>
      </c>
    </row>
    <row r="10" spans="1:74" x14ac:dyDescent="0.25">
      <c r="A10" s="45"/>
      <c r="B10" s="250" t="s">
        <v>20</v>
      </c>
      <c r="C10" s="250"/>
      <c r="D10" s="250"/>
      <c r="E10" s="250"/>
      <c r="F10" s="250"/>
      <c r="G10" s="250"/>
      <c r="H10" s="251" t="str">
        <f>IF(H9&lt;&gt;"",H$9*L$6,"")</f>
        <v/>
      </c>
      <c r="I10" s="252"/>
      <c r="J10" s="87"/>
      <c r="K10" s="40">
        <v>42278</v>
      </c>
      <c r="L10" s="15"/>
      <c r="M10" s="16"/>
      <c r="N10" s="14"/>
      <c r="O10" s="46"/>
      <c r="Q10" s="52" t="s">
        <v>93</v>
      </c>
      <c r="R10" s="82" t="str">
        <f>VLOOKUP(R$1,Measures!A:O,15,FALSE)</f>
        <v>Pfuntner A, Wier L, and Steine C. 2013</v>
      </c>
      <c r="Z10" s="78" t="s">
        <v>116</v>
      </c>
      <c r="AA10" s="58" t="e">
        <f>AA9/AA8*$R$7</f>
        <v>#N/A</v>
      </c>
      <c r="AB10" s="58" t="e">
        <f t="shared" ref="AB10:BS10" si="2">AB9/AB8*$R$7</f>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158" t="e">
        <f t="shared" ref="AZ10:BP10" si="3">AZ9/AZ8*$R$7</f>
        <v>#N/A</v>
      </c>
      <c r="BA10" s="158" t="e">
        <f t="shared" si="3"/>
        <v>#N/A</v>
      </c>
      <c r="BB10" s="158" t="e">
        <f t="shared" si="3"/>
        <v>#N/A</v>
      </c>
      <c r="BC10" s="158" t="e">
        <f t="shared" si="3"/>
        <v>#N/A</v>
      </c>
      <c r="BD10" s="158" t="e">
        <f t="shared" si="3"/>
        <v>#N/A</v>
      </c>
      <c r="BE10" s="158" t="e">
        <f t="shared" si="3"/>
        <v>#N/A</v>
      </c>
      <c r="BF10" s="158" t="e">
        <f t="shared" si="3"/>
        <v>#N/A</v>
      </c>
      <c r="BG10" s="158" t="e">
        <f t="shared" si="3"/>
        <v>#N/A</v>
      </c>
      <c r="BH10" s="158" t="e">
        <f t="shared" si="3"/>
        <v>#N/A</v>
      </c>
      <c r="BI10" s="158" t="e">
        <f t="shared" si="3"/>
        <v>#N/A</v>
      </c>
      <c r="BJ10" s="158" t="e">
        <f t="shared" si="3"/>
        <v>#N/A</v>
      </c>
      <c r="BK10" s="158" t="e">
        <f t="shared" si="3"/>
        <v>#N/A</v>
      </c>
      <c r="BL10" s="158" t="e">
        <f t="shared" si="3"/>
        <v>#N/A</v>
      </c>
      <c r="BM10" s="158" t="e">
        <f t="shared" si="3"/>
        <v>#N/A</v>
      </c>
      <c r="BN10" s="158" t="e">
        <f t="shared" si="3"/>
        <v>#N/A</v>
      </c>
      <c r="BO10" s="158" t="e">
        <f t="shared" si="3"/>
        <v>#N/A</v>
      </c>
      <c r="BP10" s="158" t="e">
        <f t="shared" si="3"/>
        <v>#N/A</v>
      </c>
      <c r="BQ10" s="158" t="e">
        <f t="shared" si="2"/>
        <v>#N/A</v>
      </c>
      <c r="BR10" s="158" t="e">
        <f t="shared" si="2"/>
        <v>#N/A</v>
      </c>
      <c r="BS10" s="158" t="e">
        <f t="shared" si="2"/>
        <v>#N/A</v>
      </c>
      <c r="BT10" s="161" t="e">
        <f>BT9/BT8*$R$7</f>
        <v>#N/A</v>
      </c>
      <c r="BU10" s="161" t="s">
        <v>120</v>
      </c>
      <c r="BV10" s="161" t="s">
        <v>120</v>
      </c>
    </row>
    <row r="11" spans="1:74" ht="24.75" customHeight="1" thickBot="1" x14ac:dyDescent="0.3">
      <c r="A11" s="45"/>
      <c r="B11" s="255" t="str">
        <f>"(Based on average $"&amp;L6&amp;" cost per "&amp;R5&amp;")"</f>
        <v>(Based on average $18000 cost per Sepsis Case)</v>
      </c>
      <c r="C11" s="255"/>
      <c r="D11" s="255"/>
      <c r="E11" s="255"/>
      <c r="F11" s="255"/>
      <c r="G11" s="255"/>
      <c r="H11" s="253"/>
      <c r="I11" s="254"/>
      <c r="J11" s="87"/>
      <c r="K11" s="40">
        <v>42309</v>
      </c>
      <c r="L11" s="15"/>
      <c r="M11" s="16"/>
      <c r="N11" s="14"/>
      <c r="O11" s="46"/>
      <c r="R11" s="51"/>
    </row>
    <row r="12" spans="1:74" x14ac:dyDescent="0.25">
      <c r="A12" s="45"/>
      <c r="B12" s="256" t="str">
        <f>"Estimated Number of "&amp;R5&amp;"s to Prevent in Order to be at Goal Rate by Next Month"</f>
        <v>Estimated Number of Sepsis Cases to Prevent in Order to be at Goal Rate by Next Month</v>
      </c>
      <c r="C12" s="256"/>
      <c r="D12" s="256"/>
      <c r="E12" s="256"/>
      <c r="F12" s="256"/>
      <c r="G12" s="256"/>
      <c r="H12" s="257" t="e">
        <f>MAX(ROUNDUP((H$7*M$62-AA$3*M$62)/R7,0),0)</f>
        <v>#N/A</v>
      </c>
      <c r="I12" s="258"/>
      <c r="J12" s="2"/>
      <c r="K12" s="40">
        <v>42339</v>
      </c>
      <c r="L12" s="15"/>
      <c r="M12" s="16"/>
      <c r="N12" s="14"/>
      <c r="O12" s="46"/>
      <c r="Q12" s="70" t="s">
        <v>11</v>
      </c>
      <c r="R12" s="116"/>
    </row>
    <row r="13" spans="1:74" ht="22.5" customHeight="1" thickBot="1" x14ac:dyDescent="0.3">
      <c r="A13" s="45"/>
      <c r="B13" s="256"/>
      <c r="C13" s="256"/>
      <c r="D13" s="256"/>
      <c r="E13" s="256"/>
      <c r="F13" s="256"/>
      <c r="G13" s="256"/>
      <c r="H13" s="259"/>
      <c r="I13" s="260"/>
      <c r="J13" s="2"/>
      <c r="K13" s="40">
        <v>42370</v>
      </c>
      <c r="L13" s="15"/>
      <c r="M13" s="16"/>
      <c r="N13" s="14"/>
      <c r="O13" s="46"/>
      <c r="Q13" s="71" t="s">
        <v>12</v>
      </c>
      <c r="R13" s="116" t="s">
        <v>140</v>
      </c>
    </row>
    <row r="14" spans="1:74" x14ac:dyDescent="0.25">
      <c r="A14" s="45"/>
      <c r="B14" s="2"/>
      <c r="C14" s="2"/>
      <c r="D14" s="2"/>
      <c r="E14" s="2"/>
      <c r="F14" s="2"/>
      <c r="G14" s="2"/>
      <c r="H14" s="56"/>
      <c r="I14" s="56"/>
      <c r="J14" s="2"/>
      <c r="K14" s="40">
        <v>42401</v>
      </c>
      <c r="L14" s="17"/>
      <c r="M14" s="18"/>
      <c r="N14" s="14"/>
      <c r="O14" s="46"/>
      <c r="Q14" s="71" t="s">
        <v>31</v>
      </c>
      <c r="R14" s="148"/>
    </row>
    <row r="15" spans="1:74" x14ac:dyDescent="0.25">
      <c r="A15" s="45"/>
      <c r="B15" s="2"/>
      <c r="C15" s="2"/>
      <c r="D15" s="2"/>
      <c r="E15" s="2"/>
      <c r="F15" s="2"/>
      <c r="G15" s="2"/>
      <c r="H15" s="2"/>
      <c r="I15" s="2"/>
      <c r="J15" s="2"/>
      <c r="K15" s="40">
        <v>42430</v>
      </c>
      <c r="L15" s="17"/>
      <c r="M15" s="18"/>
      <c r="N15" s="19"/>
      <c r="O15" s="46"/>
      <c r="R15" s="41"/>
    </row>
    <row r="16" spans="1:74" x14ac:dyDescent="0.25">
      <c r="A16" s="45"/>
      <c r="B16" s="2"/>
      <c r="C16" s="2"/>
      <c r="D16" s="2"/>
      <c r="E16" s="2"/>
      <c r="F16" s="2"/>
      <c r="G16" s="2"/>
      <c r="H16" s="2"/>
      <c r="I16" s="2"/>
      <c r="J16" s="2"/>
      <c r="K16" s="40">
        <v>42461</v>
      </c>
      <c r="L16" s="17"/>
      <c r="M16" s="18"/>
      <c r="N16" s="14"/>
      <c r="O16" s="46"/>
    </row>
    <row r="17" spans="1:15" x14ac:dyDescent="0.25">
      <c r="A17" s="45"/>
      <c r="B17" s="2"/>
      <c r="C17" s="2"/>
      <c r="D17" s="2"/>
      <c r="E17" s="2"/>
      <c r="F17" s="2"/>
      <c r="G17" s="2"/>
      <c r="H17" s="2"/>
      <c r="I17" s="2"/>
      <c r="J17" s="2"/>
      <c r="K17" s="40">
        <v>42491</v>
      </c>
      <c r="L17" s="20"/>
      <c r="M17" s="16"/>
      <c r="N17" s="2"/>
      <c r="O17" s="46"/>
    </row>
    <row r="18" spans="1:15" x14ac:dyDescent="0.25">
      <c r="A18" s="45"/>
      <c r="B18" s="2"/>
      <c r="C18" s="2"/>
      <c r="D18" s="2"/>
      <c r="E18" s="2"/>
      <c r="F18" s="2"/>
      <c r="G18" s="2"/>
      <c r="H18" s="2"/>
      <c r="I18" s="2"/>
      <c r="J18" s="2"/>
      <c r="K18" s="40">
        <v>42522</v>
      </c>
      <c r="L18" s="21"/>
      <c r="M18" s="22"/>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3"/>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83"/>
      <c r="C23" s="83"/>
      <c r="D23" s="83"/>
      <c r="E23" s="83"/>
      <c r="F23" s="83"/>
      <c r="G23" s="83"/>
      <c r="H23" s="83"/>
      <c r="I23" s="83"/>
      <c r="J23" s="23"/>
      <c r="K23" s="40">
        <v>42675</v>
      </c>
      <c r="L23" s="21"/>
      <c r="M23" s="22"/>
      <c r="N23" s="2"/>
      <c r="O23" s="46"/>
    </row>
    <row r="24" spans="1:15" x14ac:dyDescent="0.25">
      <c r="A24" s="45"/>
      <c r="B24" s="2"/>
      <c r="C24" s="2"/>
      <c r="D24" s="2"/>
      <c r="E24" s="2"/>
      <c r="F24" s="2"/>
      <c r="G24" s="2"/>
      <c r="H24" s="2"/>
      <c r="I24" s="2"/>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17"/>
      <c r="M27" s="18"/>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24"/>
      <c r="M29" s="25"/>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Discharges with secondary diagnosis of sepsis</v>
      </c>
      <c r="M35" s="90" t="str">
        <f>M3</f>
        <v>Elective surgical discharges (age 18+)</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GBGCJwWHPZaInVZoJRc0y1uPH1MwNgeVBSVekAh3Ls8dT9p76iNCtCYGnhLdBfYtxkYlcxkE+sTlG+v30weFlQ==" saltValue="skKZO3JPbJhcV9cNvv9ALQ==" spinCount="100000" sheet="1" formatCells="0"/>
  <mergeCells count="14">
    <mergeCell ref="C36:G37"/>
    <mergeCell ref="K34:M34"/>
    <mergeCell ref="B10:G10"/>
    <mergeCell ref="H10:I11"/>
    <mergeCell ref="B11:G11"/>
    <mergeCell ref="B12:G13"/>
    <mergeCell ref="H12:I13"/>
    <mergeCell ref="B9:G9"/>
    <mergeCell ref="H9:I9"/>
    <mergeCell ref="K2:M2"/>
    <mergeCell ref="B7:G7"/>
    <mergeCell ref="B8:G8"/>
    <mergeCell ref="H8:I8"/>
    <mergeCell ref="C4:G5"/>
  </mergeCells>
  <dataValidations count="3">
    <dataValidation type="list" allowBlank="1" showInputMessage="1" showErrorMessage="1" sqref="R13 R11">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5703125" style="41" customWidth="1"/>
    <col min="18" max="18" width="85.7109375" style="1" customWidth="1"/>
    <col min="19" max="25" width="3.28515625" style="41" customWidth="1"/>
    <col min="26" max="26" width="22" style="41" customWidth="1"/>
    <col min="27" max="27" width="6.7109375" style="41" customWidth="1"/>
    <col min="28" max="28" width="7.42578125" style="41" customWidth="1"/>
    <col min="29" max="29" width="7" style="41" customWidth="1"/>
    <col min="30" max="31" width="7.28515625" style="41" customWidth="1"/>
    <col min="32" max="33" width="7" style="41" customWidth="1"/>
    <col min="34" max="35" width="7.28515625" style="41" customWidth="1"/>
    <col min="36" max="36" width="7" style="41" customWidth="1"/>
    <col min="37" max="37" width="7.42578125" style="41" customWidth="1"/>
    <col min="38" max="39" width="6.7109375" style="41" customWidth="1"/>
    <col min="40" max="40" width="7.42578125" style="41" customWidth="1"/>
    <col min="41" max="41" width="7" style="41" customWidth="1"/>
    <col min="42" max="43" width="7.28515625" style="41" customWidth="1"/>
    <col min="44" max="45" width="7" style="41" customWidth="1"/>
    <col min="46" max="47" width="7.28515625" style="41" customWidth="1"/>
    <col min="48" max="48" width="7" style="41" customWidth="1"/>
    <col min="49" max="49" width="7.42578125" style="41" customWidth="1"/>
    <col min="50" max="51" width="6.7109375" style="41" customWidth="1"/>
    <col min="52" max="52" width="7.42578125" style="41" customWidth="1"/>
    <col min="53" max="53" width="7" style="41" customWidth="1"/>
    <col min="54" max="55" width="7.28515625" style="41" customWidth="1"/>
    <col min="56" max="57" width="7" style="41" customWidth="1"/>
    <col min="58" max="59" width="7.28515625" style="41" customWidth="1"/>
    <col min="60" max="60" width="7" style="41" customWidth="1"/>
    <col min="61" max="61" width="7.42578125" style="41" customWidth="1"/>
    <col min="62" max="63" width="6.7109375" style="41" customWidth="1"/>
    <col min="64" max="64" width="7.42578125" style="41" customWidth="1"/>
    <col min="65" max="65" width="7" style="41" customWidth="1"/>
    <col min="66" max="67" width="7.28515625" style="41" customWidth="1"/>
    <col min="68" max="69" width="7" style="41" customWidth="1"/>
    <col min="70" max="72" width="7.28515625" style="41" customWidth="1"/>
    <col min="73" max="73" width="7.42578125" style="41" customWidth="1"/>
    <col min="74" max="74" width="6.7109375" style="41" customWidth="1"/>
    <col min="75" max="16384" width="43" style="41"/>
  </cols>
  <sheetData>
    <row r="1" spans="1:74" ht="15.75" thickBot="1" x14ac:dyDescent="0.3">
      <c r="A1" s="42"/>
      <c r="B1" s="43"/>
      <c r="C1" s="43"/>
      <c r="D1" s="43"/>
      <c r="E1" s="43"/>
      <c r="F1" s="43"/>
      <c r="G1" s="43"/>
      <c r="H1" s="43"/>
      <c r="I1" s="43"/>
      <c r="J1" s="43"/>
      <c r="K1" s="43"/>
      <c r="L1" s="43"/>
      <c r="M1" s="43"/>
      <c r="N1" s="43"/>
      <c r="O1" s="44"/>
      <c r="Q1" s="149" t="s">
        <v>24</v>
      </c>
      <c r="R1" s="81" t="s">
        <v>173</v>
      </c>
      <c r="Z1" s="58"/>
      <c r="AA1" s="77">
        <f>K7</f>
        <v>42186</v>
      </c>
      <c r="AB1" s="77">
        <f>K8</f>
        <v>42217</v>
      </c>
      <c r="AC1" s="77">
        <f>K9</f>
        <v>42248</v>
      </c>
      <c r="AD1" s="77">
        <f>K10</f>
        <v>42278</v>
      </c>
      <c r="AE1" s="77">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149" t="s">
        <v>0</v>
      </c>
      <c r="R2" s="50" t="str">
        <f>VLOOKUP(R$1,Measures!A:O,3,FALSE)</f>
        <v>Severe Sepsis/Septic Shock Mortality Rate</v>
      </c>
      <c r="Z2" s="78" t="s">
        <v>15</v>
      </c>
      <c r="AA2" s="58" t="e">
        <f t="shared" ref="AA2:BV2" si="0">IF($M$4=0,#N/A,$L$4/$M$4*$R$6)</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1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68.25" customHeight="1" thickBot="1" x14ac:dyDescent="0.3">
      <c r="A3" s="45"/>
      <c r="B3" s="2"/>
      <c r="C3" s="53"/>
      <c r="D3" s="121"/>
      <c r="E3" s="121"/>
      <c r="F3" s="121"/>
      <c r="G3" s="121"/>
      <c r="H3" s="121"/>
      <c r="I3" s="4"/>
      <c r="J3" s="2"/>
      <c r="K3" s="72"/>
      <c r="L3" s="84" t="str">
        <f>R3</f>
        <v>Patients with discharge status of expired</v>
      </c>
      <c r="M3" s="73" t="str">
        <f>R4</f>
        <v>Patients with principle or secondary diagnosis of severe sepsis or septic shock</v>
      </c>
      <c r="N3" s="5"/>
      <c r="O3" s="46"/>
      <c r="Q3" s="149" t="s">
        <v>4</v>
      </c>
      <c r="R3" s="50" t="str">
        <f>VLOOKUP(R$1,Measures!A:O,4,FALSE)</f>
        <v>Patients with discharge status of expired</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IF($L$5=0,#N/A,$AA$2-$L$5*$AA$2)</f>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1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149" t="s">
        <v>5</v>
      </c>
      <c r="R4" s="50" t="str">
        <f>VLOOKUP(R$1,Measures!A:O,5,FALSE)</f>
        <v>Patients with principle or secondary diagnosis of severe sepsis or septic shock</v>
      </c>
      <c r="Z4" s="78" t="str">
        <f>Instructions!B2</f>
        <v>Hospital Name</v>
      </c>
      <c r="AA4" s="79" t="e">
        <f>IF($M7=0,#N/A,$L7/$M7*$R$6)</f>
        <v>#N/A</v>
      </c>
      <c r="AB4" s="79" t="e">
        <f>IF($M8=0,#N/A,$L8/$M8*$R$6)</f>
        <v>#N/A</v>
      </c>
      <c r="AC4" s="79" t="e">
        <f>IF($M9=0,#N/A,$L9/$M9*$R$6)</f>
        <v>#N/A</v>
      </c>
      <c r="AD4" s="79" t="e">
        <f>IF($M10=0,#N/A,$L10/$M10*$R$6)</f>
        <v>#N/A</v>
      </c>
      <c r="AE4" s="79" t="e">
        <f>IF($M11=0,#N/A,$L11/$M11*$R$6)</f>
        <v>#N/A</v>
      </c>
      <c r="AF4" s="79" t="e">
        <f>IF($M12=0,#N/A,$L12/$M12*$R$6)</f>
        <v>#N/A</v>
      </c>
      <c r="AG4" s="79" t="e">
        <f>IF($M13=0,#N/A,$L13/$M13*$R$6)</f>
        <v>#N/A</v>
      </c>
      <c r="AH4" s="79" t="e">
        <f>IF($M14=0,#N/A,$L14/$M14*$R$6)</f>
        <v>#N/A</v>
      </c>
      <c r="AI4" s="79" t="e">
        <f>IF($M15=0,#N/A,$L15/$M15*$R$6)</f>
        <v>#N/A</v>
      </c>
      <c r="AJ4" s="79" t="e">
        <f>IF($M16=0,#N/A,$L16/$M16*$R$6)</f>
        <v>#N/A</v>
      </c>
      <c r="AK4" s="79" t="e">
        <f>IF($M17=0,#N/A,$L17/$M17*$R$6)</f>
        <v>#N/A</v>
      </c>
      <c r="AL4" s="79" t="e">
        <f>IF($M18=0,#N/A,$L18/$M18*$R$6)</f>
        <v>#N/A</v>
      </c>
      <c r="AM4" s="79" t="e">
        <f>IF($M19=0,#N/A,$L19/$M19*$R$6)</f>
        <v>#N/A</v>
      </c>
      <c r="AN4" s="79" t="e">
        <f>IF($M20=0,#N/A,$L20/$M20*$R$6)</f>
        <v>#N/A</v>
      </c>
      <c r="AO4" s="79" t="e">
        <f>IF($M21=0,#N/A,$L21/$M21*$R$6)</f>
        <v>#N/A</v>
      </c>
      <c r="AP4" s="79" t="e">
        <f>IF($M22=0,#N/A,$L22/$M22*$R$6)</f>
        <v>#N/A</v>
      </c>
      <c r="AQ4" s="79" t="e">
        <f>IF($M23=0,#N/A,$L23/$M23*$R$6)</f>
        <v>#N/A</v>
      </c>
      <c r="AR4" s="79" t="e">
        <f>IF($M24=0,#N/A,$L24/$M24*$R$6)</f>
        <v>#N/A</v>
      </c>
      <c r="AS4" s="79" t="e">
        <f>IF($M25=0,#N/A,$L25/$M25*$R$6)</f>
        <v>#N/A</v>
      </c>
      <c r="AT4" s="79" t="e">
        <f>IF($M26=0,#N/A,$L26/$M26*$R$6)</f>
        <v>#N/A</v>
      </c>
      <c r="AU4" s="79" t="e">
        <f>IF($M27=0,#N/A,$L27/$M27*$R$6)</f>
        <v>#N/A</v>
      </c>
      <c r="AV4" s="79" t="e">
        <f>IF($M28=0,#N/A,$L28/$M28*$R$6)</f>
        <v>#N/A</v>
      </c>
      <c r="AW4" s="79" t="e">
        <f>IF($M29=0,#N/A,$L29/$M29*$R$6)</f>
        <v>#N/A</v>
      </c>
      <c r="AX4" s="162" t="e">
        <f>IF($M30=0,#N/A,$L30/$M30*$R$6)</f>
        <v>#N/A</v>
      </c>
      <c r="AY4" s="79" t="e">
        <f>IF($M36=0,#N/A,$L36/$M36*$R$6)</f>
        <v>#N/A</v>
      </c>
      <c r="AZ4" s="79" t="e">
        <f>IF($M37=0,#N/A,$L37/$M37*$R$6)</f>
        <v>#N/A</v>
      </c>
      <c r="BA4" s="79" t="e">
        <f>IF($M38=0,#N/A,$L38/$M38*$R$6)</f>
        <v>#N/A</v>
      </c>
      <c r="BB4" s="79" t="e">
        <f>IF($M39=0,#N/A,$L39/$M39*$R$6)</f>
        <v>#N/A</v>
      </c>
      <c r="BC4" s="79" t="e">
        <f>IF($M40=0,#N/A,$L40/$M40*$R$6)</f>
        <v>#N/A</v>
      </c>
      <c r="BD4" s="79" t="e">
        <f>IF($M41=0,#N/A,$L41/$M41*$R$6)</f>
        <v>#N/A</v>
      </c>
      <c r="BE4" s="79" t="e">
        <f>IF($M42=0,#N/A,$L42/$M42*$R$6)</f>
        <v>#N/A</v>
      </c>
      <c r="BF4" s="79" t="e">
        <f>IF($M43=0,#N/A,$L43/$M43*$R$6)</f>
        <v>#N/A</v>
      </c>
      <c r="BG4" s="79" t="e">
        <f>IF($M44=0,#N/A,$L44/$M44*$R$6)</f>
        <v>#N/A</v>
      </c>
      <c r="BH4" s="79" t="e">
        <f>IF($M45=0,#N/A,$L45/$M45*$R$6)</f>
        <v>#N/A</v>
      </c>
      <c r="BI4" s="79" t="e">
        <f>IF($M46=0,#N/A,$L46/$M46*$R$6)</f>
        <v>#N/A</v>
      </c>
      <c r="BJ4" s="79" t="e">
        <f>IF($M47=0,#N/A,$L47/$M47*$R$6)</f>
        <v>#N/A</v>
      </c>
      <c r="BK4" s="79" t="e">
        <f>IF($M48=0,#N/A,$L48/$M48*$R$6)</f>
        <v>#N/A</v>
      </c>
      <c r="BL4" s="79" t="e">
        <f>IF($M49=0,#N/A,$L49/$M49*$R$6)</f>
        <v>#N/A</v>
      </c>
      <c r="BM4" s="79" t="e">
        <f>IF($M50=0,#N/A,$L50/$M50*$R$6)</f>
        <v>#N/A</v>
      </c>
      <c r="BN4" s="79" t="e">
        <f>IF($M51=0,#N/A,$L51/$M51*$R$6)</f>
        <v>#N/A</v>
      </c>
      <c r="BO4" s="79" t="e">
        <f>IF($M52=0,#N/A,$L52/$M52*$R$6)</f>
        <v>#N/A</v>
      </c>
      <c r="BP4" s="79" t="e">
        <f>IF($M53=0,#N/A,$L53/$M53*$R$6)</f>
        <v>#N/A</v>
      </c>
      <c r="BQ4" s="79" t="e">
        <f>IF($M54=0,#N/A,$L54/$M54*$R$6)</f>
        <v>#N/A</v>
      </c>
      <c r="BR4" s="79" t="e">
        <f>IF($M55=0,#N/A,$L55/$M55*$R$6)</f>
        <v>#N/A</v>
      </c>
      <c r="BS4" s="79" t="e">
        <f>IF($M56=0,#N/A,$L56/$M56*$R$6)</f>
        <v>#N/A</v>
      </c>
      <c r="BT4" s="79" t="e">
        <f>IF($M57=0,#N/A,$L57/$M57*$R$6)</f>
        <v>#N/A</v>
      </c>
      <c r="BU4" s="79" t="e">
        <f>IF($M58=0,#N/A,$L58/$M58*$R$6)</f>
        <v>#N/A</v>
      </c>
      <c r="BV4" s="79" t="e">
        <f>IF($M59=0,#N/A,$L59/$M59*$R$6)</f>
        <v>#N/A</v>
      </c>
    </row>
    <row r="5" spans="1:74" ht="15.75" customHeight="1" thickBot="1" x14ac:dyDescent="0.3">
      <c r="A5" s="45"/>
      <c r="B5" s="121"/>
      <c r="C5" s="205"/>
      <c r="D5" s="206"/>
      <c r="E5" s="206"/>
      <c r="F5" s="206"/>
      <c r="G5" s="207"/>
      <c r="H5" s="2"/>
      <c r="I5" s="2"/>
      <c r="J5" s="2"/>
      <c r="K5" s="9" t="s">
        <v>16</v>
      </c>
      <c r="L5" s="10">
        <v>0.2</v>
      </c>
      <c r="M5" s="11" t="s">
        <v>17</v>
      </c>
      <c r="N5" s="5"/>
      <c r="O5" s="46"/>
      <c r="Q5" s="149" t="s">
        <v>118</v>
      </c>
      <c r="R5" s="50" t="str">
        <f>VLOOKUP(R$1,Measures!A:O,6,FALSE)</f>
        <v>Sepsis Death</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R8</f>
        <v>0</v>
      </c>
      <c r="M6" s="76" t="s">
        <v>25</v>
      </c>
      <c r="N6" s="5"/>
      <c r="O6" s="46"/>
      <c r="Q6" s="149" t="s">
        <v>1</v>
      </c>
      <c r="R6" s="50">
        <f>VLOOKUP(R$1,Measures!A:O,8,FALSE)</f>
        <v>100</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21.75" customHeight="1" thickBot="1" x14ac:dyDescent="0.3">
      <c r="A7" s="45"/>
      <c r="B7" s="244" t="str">
        <f>"Most Recent 3-Month "&amp;R7&amp;" (% Improvement)"</f>
        <v>Most Recent 3-Month Sepsis mortality/100 sepsis diagnoses (% Improvement)</v>
      </c>
      <c r="C7" s="244"/>
      <c r="D7" s="244"/>
      <c r="E7" s="244"/>
      <c r="F7" s="244"/>
      <c r="G7" s="244"/>
      <c r="H7" s="55" t="e">
        <f>HLOOKUP(H8,$Z$6:$BV$10,5,FALSE)</f>
        <v>#N/A</v>
      </c>
      <c r="I7" s="57" t="e">
        <f>IF(AND(M4&lt;&gt;0,L4=0),"(Baseline = 0; %imp DNE)","("&amp;ROUND((H7-AA2)/AA2*-100,1)&amp;"%)")</f>
        <v>#N/A</v>
      </c>
      <c r="J7" s="2"/>
      <c r="K7" s="39">
        <v>42186</v>
      </c>
      <c r="L7" s="12"/>
      <c r="M7" s="13"/>
      <c r="N7" s="14"/>
      <c r="O7" s="46"/>
      <c r="Q7" s="149" t="s">
        <v>6</v>
      </c>
      <c r="R7" s="50" t="str">
        <f>VLOOKUP(R$1,Measures!A:O,9,FALSE)</f>
        <v>Sepsis mortality/100 sepsis diagnoses</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158">
        <f>M29</f>
        <v>0</v>
      </c>
      <c r="BA7" s="158">
        <f>M28</f>
        <v>0</v>
      </c>
      <c r="BB7" s="158">
        <f>M27</f>
        <v>0</v>
      </c>
      <c r="BC7" s="158">
        <f>M26</f>
        <v>0</v>
      </c>
      <c r="BD7" s="158">
        <f>M25</f>
        <v>0</v>
      </c>
      <c r="BE7" s="158">
        <f>M24</f>
        <v>0</v>
      </c>
      <c r="BF7" s="158">
        <f>M23</f>
        <v>0</v>
      </c>
      <c r="BG7" s="158">
        <f>M22</f>
        <v>0</v>
      </c>
      <c r="BH7" s="158">
        <f>M21</f>
        <v>0</v>
      </c>
      <c r="BI7" s="158">
        <f>M20</f>
        <v>0</v>
      </c>
      <c r="BJ7" s="158">
        <f>M19</f>
        <v>0</v>
      </c>
      <c r="BK7" s="158">
        <f>M18</f>
        <v>0</v>
      </c>
      <c r="BL7" s="159">
        <f>M17</f>
        <v>0</v>
      </c>
      <c r="BM7" s="158">
        <f>M16</f>
        <v>0</v>
      </c>
      <c r="BN7" s="158">
        <f>M15</f>
        <v>0</v>
      </c>
      <c r="BO7" s="158">
        <f>M14</f>
        <v>0</v>
      </c>
      <c r="BP7" s="159">
        <f>M13</f>
        <v>0</v>
      </c>
      <c r="BQ7" s="159">
        <f>M12</f>
        <v>0</v>
      </c>
      <c r="BR7" s="159">
        <f>M11</f>
        <v>0</v>
      </c>
      <c r="BS7" s="159">
        <f>M10</f>
        <v>0</v>
      </c>
      <c r="BT7" s="160">
        <f>M9</f>
        <v>0</v>
      </c>
      <c r="BU7" s="160">
        <f>M8</f>
        <v>0</v>
      </c>
      <c r="BV7" s="160">
        <f>M7</f>
        <v>0</v>
      </c>
    </row>
    <row r="8" spans="1:74" ht="17.100000000000001" customHeight="1" thickBot="1" x14ac:dyDescent="0.3">
      <c r="A8" s="45"/>
      <c r="B8" s="215" t="s">
        <v>19</v>
      </c>
      <c r="C8" s="215"/>
      <c r="D8" s="215"/>
      <c r="E8" s="215"/>
      <c r="F8" s="215"/>
      <c r="G8" s="215"/>
      <c r="H8" s="216" t="e">
        <f>INDEX(AA6:BV6,,MATCH(TRUE,INDEX(AA7:BV7&gt;0,0),0))</f>
        <v>#N/A</v>
      </c>
      <c r="I8" s="217"/>
      <c r="J8" s="87"/>
      <c r="K8" s="40">
        <v>42217</v>
      </c>
      <c r="L8" s="15"/>
      <c r="M8" s="16"/>
      <c r="N8" s="14"/>
      <c r="O8" s="46"/>
      <c r="Q8" s="149" t="s">
        <v>111</v>
      </c>
      <c r="R8" s="156">
        <f>VLOOKUP(R$1,Measures!A:O,14,FALSE)</f>
        <v>0</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IF($M$36=0,#N/A,SUM($M$28:$M$36))</f>
        <v>#N/A</v>
      </c>
      <c r="AY8" s="58" t="e">
        <f>IF($M$30=0,#N/A,SUM($M$27:$M$30))</f>
        <v>#N/A</v>
      </c>
      <c r="AZ8" s="158" t="e">
        <f>IF($M$29=0,#N/A,SUM($M$27:$M$29))</f>
        <v>#N/A</v>
      </c>
      <c r="BA8" s="158" t="e">
        <f>IF($M$28=0,#N/A,SUM($M$26:$M$28))</f>
        <v>#N/A</v>
      </c>
      <c r="BB8" s="158" t="e">
        <f>IF($M$27=0,#N/A,SUM($M$25:$M$27))</f>
        <v>#N/A</v>
      </c>
      <c r="BC8" s="158" t="e">
        <f>IF($M$26=0,#N/A,SUM($M$24:$M$26))</f>
        <v>#N/A</v>
      </c>
      <c r="BD8" s="158" t="e">
        <f>IF($M$25=0,#N/A,SUM($M$23:$M$25))</f>
        <v>#N/A</v>
      </c>
      <c r="BE8" s="158" t="e">
        <f>IF($M$24=0,#N/A,SUM($M$22:$M$24))</f>
        <v>#N/A</v>
      </c>
      <c r="BF8" s="158" t="e">
        <f>IF($M$23=0,#N/A,SUM($M$21:$M$23))</f>
        <v>#N/A</v>
      </c>
      <c r="BG8" s="158" t="e">
        <f>IF($M$22=0,#N/A,SUM($M$20:$M$22))</f>
        <v>#N/A</v>
      </c>
      <c r="BH8" s="158" t="e">
        <f>IF($M$21=0,#N/A,SUM($M$19:$M$21))</f>
        <v>#N/A</v>
      </c>
      <c r="BI8" s="158" t="e">
        <f>IF($M$20=0,#N/A,SUM($M$18:$M$20))</f>
        <v>#N/A</v>
      </c>
      <c r="BJ8" s="158" t="e">
        <f>IF($M$19=0,#N/A,SUM($M$17:$M$19))</f>
        <v>#N/A</v>
      </c>
      <c r="BK8" s="158" t="e">
        <f>IF($M$18=0,#N/A,SUM($M$16:$M$18))</f>
        <v>#N/A</v>
      </c>
      <c r="BL8" s="158" t="e">
        <f>IF($M$17=0,#N/A,SUM($M$15:$M$17))</f>
        <v>#N/A</v>
      </c>
      <c r="BM8" s="158" t="e">
        <f>IF($M$16=0,#N/A,SUM($M$14:$M$16))</f>
        <v>#N/A</v>
      </c>
      <c r="BN8" s="158" t="e">
        <f>IF($M$15=0,#N/A,SUM($M$13:$M$15))</f>
        <v>#N/A</v>
      </c>
      <c r="BO8" s="158" t="e">
        <f>IF($M$14=0,#N/A,SUM($M$12:$M$14))</f>
        <v>#N/A</v>
      </c>
      <c r="BP8" s="158" t="e">
        <f>IF($M$13=0,#N/A,SUM($M$12:$M$13))</f>
        <v>#N/A</v>
      </c>
      <c r="BQ8" s="158" t="e">
        <f>IF($M$12=0,#N/A,SUM($M$10:$M$12))</f>
        <v>#N/A</v>
      </c>
      <c r="BR8" s="158" t="e">
        <f>IF($M$11=0,#N/A,SUM($M$9:$M$11))</f>
        <v>#N/A</v>
      </c>
      <c r="BS8" s="158" t="e">
        <f>IF($M$10=0,#N/A,SUM($M$8:$M$10))</f>
        <v>#N/A</v>
      </c>
      <c r="BT8" s="161" t="e">
        <f>IF($M$9=0,#N/A,SUM($M$7:$M$9))</f>
        <v>#N/A</v>
      </c>
      <c r="BU8" s="161" t="s">
        <v>120</v>
      </c>
      <c r="BV8" s="161" t="s">
        <v>120</v>
      </c>
    </row>
    <row r="9" spans="1:74" ht="17.100000000000001" customHeight="1" thickBot="1" x14ac:dyDescent="0.3">
      <c r="A9" s="45"/>
      <c r="B9" s="246" t="str">
        <f>"Number of "&amp;R5&amp;"s Prevented to Date"</f>
        <v>Number of Sepsis Deaths Prevented to Date</v>
      </c>
      <c r="C9" s="246"/>
      <c r="D9" s="246"/>
      <c r="E9" s="246"/>
      <c r="F9" s="246"/>
      <c r="G9" s="247"/>
      <c r="H9" s="248" t="str">
        <f>IF(M4&lt;&gt;0,MAX(ROUNDUP((L4/M4*M60)-L60,0),0),"")</f>
        <v/>
      </c>
      <c r="I9" s="249"/>
      <c r="J9" s="87"/>
      <c r="K9" s="40">
        <v>42248</v>
      </c>
      <c r="L9" s="15"/>
      <c r="M9" s="16"/>
      <c r="N9" s="14"/>
      <c r="O9" s="46"/>
      <c r="Q9" s="149" t="s">
        <v>93</v>
      </c>
      <c r="R9" s="82">
        <f>VLOOKUP(R$1,Measures!A:O,15,FALSE)</f>
        <v>0</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IF($M$36=0,#N/A,SUM($L$28:$L$36))</f>
        <v>#N/A</v>
      </c>
      <c r="AY9" s="58" t="e">
        <f>IF($M$30=0,#N/A,SUM($L$27:$L$30))</f>
        <v>#N/A</v>
      </c>
      <c r="AZ9" s="158" t="e">
        <f>IF($M$29=0,#N/A,SUM($L$27:$L$29))</f>
        <v>#N/A</v>
      </c>
      <c r="BA9" s="158" t="e">
        <f>IF($M$28=0,#N/A,SUM($L$26:$L$28))</f>
        <v>#N/A</v>
      </c>
      <c r="BB9" s="158" t="e">
        <f>IF($M$27=0,#N/A,SUM($L$25:$L$27))</f>
        <v>#N/A</v>
      </c>
      <c r="BC9" s="158" t="e">
        <f>IF($M$26=0,#N/A,SUM($L$24:$L$26))</f>
        <v>#N/A</v>
      </c>
      <c r="BD9" s="158" t="e">
        <f>IF($M$25=0,#N/A,SUM($L$23:$L$25))</f>
        <v>#N/A</v>
      </c>
      <c r="BE9" s="158" t="e">
        <f>IF($M$24=0,#N/A,SUM($L$22:$L$24))</f>
        <v>#N/A</v>
      </c>
      <c r="BF9" s="158" t="e">
        <f>IF($M$23=0,#N/A,SUM($L$21:$L$23))</f>
        <v>#N/A</v>
      </c>
      <c r="BG9" s="158" t="e">
        <f>IF($M$22=0,#N/A,SUM($L$20:$L$22))</f>
        <v>#N/A</v>
      </c>
      <c r="BH9" s="158" t="e">
        <f>IF($M$21=0,#N/A,SUM($L$19:$L$21))</f>
        <v>#N/A</v>
      </c>
      <c r="BI9" s="158" t="e">
        <f>IF($M$20=0,#N/A,SUM($L$18:$L$20))</f>
        <v>#N/A</v>
      </c>
      <c r="BJ9" s="158" t="e">
        <f>IF($M$19=0,#N/A,SUM($L$17:$L$19))</f>
        <v>#N/A</v>
      </c>
      <c r="BK9" s="158" t="e">
        <f>IF($M$18=0,#N/A,SUM($L$16:$L$18))</f>
        <v>#N/A</v>
      </c>
      <c r="BL9" s="158" t="e">
        <f>IF($M$17=0,#N/A,SUM($L$15:$L$17))</f>
        <v>#N/A</v>
      </c>
      <c r="BM9" s="158" t="e">
        <f>IF($M$16=0,#N/A,SUM($L$14:$L$16))</f>
        <v>#N/A</v>
      </c>
      <c r="BN9" s="158" t="e">
        <f>IF($M$15=0,#N/A,SUM($L$13:$L$15))</f>
        <v>#N/A</v>
      </c>
      <c r="BO9" s="158" t="e">
        <f>IF($M$14=0,#N/A,SUM($L$12:$L$14))</f>
        <v>#N/A</v>
      </c>
      <c r="BP9" s="158" t="e">
        <f>IF($M$13=0,#N/A,SUM($L$12:$L$13))</f>
        <v>#N/A</v>
      </c>
      <c r="BQ9" s="158" t="e">
        <f>IF($M$12=0,#N/A,SUM($L$10:$L$12))</f>
        <v>#N/A</v>
      </c>
      <c r="BR9" s="158" t="e">
        <f>IF($M$11=0,#N/A,SUM($L$9:$L$11))</f>
        <v>#N/A</v>
      </c>
      <c r="BS9" s="158" t="e">
        <f>IF($M$10=0,#N/A,SUM($L$8:$L$10))</f>
        <v>#N/A</v>
      </c>
      <c r="BT9" s="161" t="e">
        <f>IF($M$9=0,#N/A,SUM($L$7:$L$9))</f>
        <v>#N/A</v>
      </c>
      <c r="BU9" s="161" t="s">
        <v>120</v>
      </c>
      <c r="BV9" s="161" t="s">
        <v>120</v>
      </c>
    </row>
    <row r="10" spans="1:74" ht="17.100000000000001" customHeight="1" x14ac:dyDescent="0.25">
      <c r="A10" s="45"/>
      <c r="B10" s="250" t="s">
        <v>20</v>
      </c>
      <c r="C10" s="250"/>
      <c r="D10" s="250"/>
      <c r="E10" s="250"/>
      <c r="F10" s="250"/>
      <c r="G10" s="250"/>
      <c r="H10" s="251" t="str">
        <f>IF(H9&lt;&gt;"",H$9*L$6,"")</f>
        <v/>
      </c>
      <c r="I10" s="252"/>
      <c r="J10" s="2"/>
      <c r="K10" s="40">
        <v>42278</v>
      </c>
      <c r="L10" s="15"/>
      <c r="M10" s="16"/>
      <c r="N10" s="14"/>
      <c r="O10" s="46"/>
      <c r="Z10" s="78" t="s">
        <v>116</v>
      </c>
      <c r="AA10" s="58" t="e">
        <f t="shared" ref="AA10:BT10" si="2">AA9/AA8*$R$6</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158" t="e">
        <f t="shared" si="2"/>
        <v>#N/A</v>
      </c>
      <c r="BA10" s="158" t="e">
        <f t="shared" si="2"/>
        <v>#N/A</v>
      </c>
      <c r="BB10" s="158" t="e">
        <f t="shared" si="2"/>
        <v>#N/A</v>
      </c>
      <c r="BC10" s="158" t="e">
        <f t="shared" si="2"/>
        <v>#N/A</v>
      </c>
      <c r="BD10" s="158" t="e">
        <f t="shared" si="2"/>
        <v>#N/A</v>
      </c>
      <c r="BE10" s="158" t="e">
        <f t="shared" si="2"/>
        <v>#N/A</v>
      </c>
      <c r="BF10" s="158" t="e">
        <f t="shared" si="2"/>
        <v>#N/A</v>
      </c>
      <c r="BG10" s="158" t="e">
        <f t="shared" si="2"/>
        <v>#N/A</v>
      </c>
      <c r="BH10" s="158" t="e">
        <f t="shared" si="2"/>
        <v>#N/A</v>
      </c>
      <c r="BI10" s="158" t="e">
        <f t="shared" si="2"/>
        <v>#N/A</v>
      </c>
      <c r="BJ10" s="158" t="e">
        <f t="shared" si="2"/>
        <v>#N/A</v>
      </c>
      <c r="BK10" s="158" t="e">
        <f t="shared" si="2"/>
        <v>#N/A</v>
      </c>
      <c r="BL10" s="158" t="e">
        <f t="shared" si="2"/>
        <v>#N/A</v>
      </c>
      <c r="BM10" s="158" t="e">
        <f t="shared" si="2"/>
        <v>#N/A</v>
      </c>
      <c r="BN10" s="158" t="e">
        <f t="shared" si="2"/>
        <v>#N/A</v>
      </c>
      <c r="BO10" s="158" t="e">
        <f t="shared" si="2"/>
        <v>#N/A</v>
      </c>
      <c r="BP10" s="158" t="e">
        <f t="shared" si="2"/>
        <v>#N/A</v>
      </c>
      <c r="BQ10" s="158" t="e">
        <f t="shared" si="2"/>
        <v>#N/A</v>
      </c>
      <c r="BR10" s="158" t="e">
        <f t="shared" si="2"/>
        <v>#N/A</v>
      </c>
      <c r="BS10" s="158" t="e">
        <f t="shared" si="2"/>
        <v>#N/A</v>
      </c>
      <c r="BT10" s="161" t="e">
        <f t="shared" si="2"/>
        <v>#N/A</v>
      </c>
      <c r="BU10" s="161" t="s">
        <v>120</v>
      </c>
      <c r="BV10" s="161" t="s">
        <v>120</v>
      </c>
    </row>
    <row r="11" spans="1:74" ht="17.100000000000001" customHeight="1" thickBot="1" x14ac:dyDescent="0.3">
      <c r="A11" s="45"/>
      <c r="B11" s="255" t="str">
        <f>"(Based on average $"&amp;L6&amp;" cost per "&amp;R5&amp;")"</f>
        <v>(Based on average $0 cost per Sepsis Death)</v>
      </c>
      <c r="C11" s="255"/>
      <c r="D11" s="255"/>
      <c r="E11" s="255"/>
      <c r="F11" s="255"/>
      <c r="G11" s="255"/>
      <c r="H11" s="253"/>
      <c r="I11" s="254"/>
      <c r="J11" s="2"/>
      <c r="K11" s="40">
        <v>42309</v>
      </c>
      <c r="L11" s="15"/>
      <c r="M11" s="16"/>
      <c r="N11" s="14"/>
      <c r="O11" s="46"/>
      <c r="Q11" s="150" t="s">
        <v>11</v>
      </c>
      <c r="R11" s="116"/>
      <c r="Z11" s="7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row>
    <row r="12" spans="1:74" ht="17.100000000000001" customHeight="1" x14ac:dyDescent="0.25">
      <c r="A12" s="45"/>
      <c r="B12" s="256" t="str">
        <f>"Estimated Number of "&amp;R5&amp;"s to Prevent in Order to be at Goal Rate by Next Month"</f>
        <v>Estimated Number of Sepsis Deaths to Prevent in Order to be at Goal Rate by Next Month</v>
      </c>
      <c r="C12" s="256"/>
      <c r="D12" s="256"/>
      <c r="E12" s="256"/>
      <c r="F12" s="256"/>
      <c r="G12" s="256"/>
      <c r="H12" s="257" t="e">
        <f>MAX(ROUNDUP((H$7*M$62-AA$3*M$62)/R6,0),0)</f>
        <v>#N/A</v>
      </c>
      <c r="I12" s="258"/>
      <c r="J12" s="2"/>
      <c r="K12" s="40">
        <v>42339</v>
      </c>
      <c r="L12" s="15"/>
      <c r="M12" s="16"/>
      <c r="N12" s="14"/>
      <c r="O12" s="46"/>
      <c r="Q12" s="150" t="s">
        <v>12</v>
      </c>
      <c r="R12" s="116" t="s">
        <v>140</v>
      </c>
    </row>
    <row r="13" spans="1:74" ht="17.100000000000001" customHeight="1" thickBot="1" x14ac:dyDescent="0.3">
      <c r="A13" s="45"/>
      <c r="B13" s="256"/>
      <c r="C13" s="256"/>
      <c r="D13" s="256"/>
      <c r="E13" s="256"/>
      <c r="F13" s="256"/>
      <c r="G13" s="256"/>
      <c r="H13" s="259"/>
      <c r="I13" s="260"/>
      <c r="J13" s="2"/>
      <c r="K13" s="40">
        <v>42370</v>
      </c>
      <c r="L13" s="15"/>
      <c r="M13" s="16"/>
      <c r="N13" s="14"/>
      <c r="O13" s="46"/>
      <c r="Q13" s="150" t="s">
        <v>31</v>
      </c>
      <c r="R13" s="148"/>
    </row>
    <row r="14" spans="1:74" ht="17.100000000000001" customHeight="1" x14ac:dyDescent="0.25">
      <c r="A14" s="45"/>
      <c r="B14" s="2"/>
      <c r="C14" s="2"/>
      <c r="D14" s="2"/>
      <c r="E14" s="2"/>
      <c r="F14" s="2"/>
      <c r="G14" s="2"/>
      <c r="H14" s="56"/>
      <c r="I14" s="56"/>
      <c r="J14" s="2"/>
      <c r="K14" s="40">
        <v>42401</v>
      </c>
      <c r="L14" s="17"/>
      <c r="M14" s="18"/>
      <c r="N14" s="14"/>
      <c r="O14" s="46"/>
      <c r="R14" s="41"/>
    </row>
    <row r="15" spans="1:74" ht="17.100000000000001" customHeight="1" x14ac:dyDescent="0.25">
      <c r="A15" s="45"/>
      <c r="B15" s="2"/>
      <c r="C15" s="2"/>
      <c r="D15" s="2"/>
      <c r="E15" s="2"/>
      <c r="F15" s="2"/>
      <c r="G15" s="2"/>
      <c r="H15" s="2"/>
      <c r="I15" s="2"/>
      <c r="J15" s="2"/>
      <c r="K15" s="40">
        <v>42430</v>
      </c>
      <c r="L15" s="17"/>
      <c r="M15" s="18"/>
      <c r="N15" s="19"/>
      <c r="O15" s="46"/>
      <c r="R15" s="41"/>
    </row>
    <row r="16" spans="1:74" ht="17.100000000000001" customHeight="1" x14ac:dyDescent="0.25">
      <c r="A16" s="45"/>
      <c r="B16" s="2"/>
      <c r="C16" s="2"/>
      <c r="D16" s="2"/>
      <c r="E16" s="2"/>
      <c r="F16" s="2"/>
      <c r="G16" s="2"/>
      <c r="H16" s="2"/>
      <c r="I16" s="2"/>
      <c r="J16" s="2"/>
      <c r="K16" s="40">
        <v>42461</v>
      </c>
      <c r="L16" s="17"/>
      <c r="M16" s="18"/>
      <c r="N16" s="14"/>
      <c r="O16" s="46"/>
      <c r="R16" s="41"/>
    </row>
    <row r="17" spans="1:15" ht="17.100000000000001" customHeight="1" x14ac:dyDescent="0.25">
      <c r="A17" s="45"/>
      <c r="B17" s="2"/>
      <c r="C17" s="2"/>
      <c r="D17" s="2"/>
      <c r="E17" s="2"/>
      <c r="F17" s="2"/>
      <c r="G17" s="2"/>
      <c r="H17" s="2"/>
      <c r="I17" s="2"/>
      <c r="J17" s="2"/>
      <c r="K17" s="40">
        <v>42491</v>
      </c>
      <c r="L17" s="20"/>
      <c r="M17" s="16"/>
      <c r="N17" s="2"/>
      <c r="O17" s="46"/>
    </row>
    <row r="18" spans="1:15" ht="17.100000000000001" customHeight="1" x14ac:dyDescent="0.25">
      <c r="A18" s="45"/>
      <c r="B18" s="2"/>
      <c r="C18" s="2"/>
      <c r="D18" s="2"/>
      <c r="E18" s="2"/>
      <c r="F18" s="2"/>
      <c r="G18" s="2"/>
      <c r="H18" s="2"/>
      <c r="I18" s="2"/>
      <c r="J18" s="2"/>
      <c r="K18" s="40">
        <v>42522</v>
      </c>
      <c r="L18" s="21"/>
      <c r="M18" s="22"/>
      <c r="N18" s="2"/>
      <c r="O18" s="46"/>
    </row>
    <row r="19" spans="1:15" ht="17.100000000000001" customHeight="1" x14ac:dyDescent="0.25">
      <c r="A19" s="45"/>
      <c r="B19" s="2"/>
      <c r="C19" s="2"/>
      <c r="D19" s="2"/>
      <c r="E19" s="2"/>
      <c r="F19" s="2"/>
      <c r="G19" s="2"/>
      <c r="H19" s="2"/>
      <c r="I19" s="2"/>
      <c r="J19" s="2"/>
      <c r="K19" s="40">
        <v>42552</v>
      </c>
      <c r="L19" s="21"/>
      <c r="M19" s="22"/>
      <c r="N19" s="2"/>
      <c r="O19" s="46"/>
    </row>
    <row r="20" spans="1:15" ht="17.100000000000001" customHeight="1" x14ac:dyDescent="0.25">
      <c r="A20" s="45"/>
      <c r="B20" s="2"/>
      <c r="C20" s="2"/>
      <c r="D20" s="2"/>
      <c r="E20" s="2"/>
      <c r="F20" s="2"/>
      <c r="G20" s="2"/>
      <c r="H20" s="2"/>
      <c r="I20" s="2"/>
      <c r="J20" s="2"/>
      <c r="K20" s="40">
        <v>42583</v>
      </c>
      <c r="L20" s="21"/>
      <c r="M20" s="22"/>
      <c r="N20" s="2"/>
      <c r="O20" s="46"/>
    </row>
    <row r="21" spans="1:15" ht="17.100000000000001" customHeight="1" x14ac:dyDescent="0.25">
      <c r="A21" s="45"/>
      <c r="B21" s="2"/>
      <c r="C21" s="2"/>
      <c r="D21" s="2"/>
      <c r="E21" s="2"/>
      <c r="F21" s="2"/>
      <c r="G21" s="2"/>
      <c r="H21" s="2"/>
      <c r="I21" s="2"/>
      <c r="J21" s="23"/>
      <c r="K21" s="40">
        <v>42614</v>
      </c>
      <c r="L21" s="21"/>
      <c r="M21" s="22"/>
      <c r="N21" s="2"/>
      <c r="O21" s="46"/>
    </row>
    <row r="22" spans="1:15" ht="17.100000000000001" customHeight="1" x14ac:dyDescent="0.25">
      <c r="A22" s="45"/>
      <c r="B22" s="2"/>
      <c r="C22" s="2"/>
      <c r="D22" s="2"/>
      <c r="E22" s="2"/>
      <c r="F22" s="2"/>
      <c r="G22" s="2"/>
      <c r="H22" s="2"/>
      <c r="I22" s="2"/>
      <c r="J22" s="23"/>
      <c r="K22" s="40">
        <v>42644</v>
      </c>
      <c r="L22" s="21"/>
      <c r="M22" s="22"/>
      <c r="N22" s="2"/>
      <c r="O22" s="46"/>
    </row>
    <row r="23" spans="1:15" ht="17.100000000000001" customHeight="1" x14ac:dyDescent="0.25">
      <c r="A23" s="45"/>
      <c r="B23" s="146"/>
      <c r="C23" s="146"/>
      <c r="D23" s="146"/>
      <c r="E23" s="146"/>
      <c r="F23" s="146"/>
      <c r="G23" s="146"/>
      <c r="H23" s="146"/>
      <c r="I23" s="146"/>
      <c r="J23" s="23"/>
      <c r="K23" s="40">
        <v>42675</v>
      </c>
      <c r="L23" s="21"/>
      <c r="M23" s="22"/>
      <c r="N23" s="2"/>
      <c r="O23" s="46"/>
    </row>
    <row r="24" spans="1:15" ht="17.100000000000001" customHeight="1" x14ac:dyDescent="0.25">
      <c r="A24" s="45"/>
      <c r="B24" s="2"/>
      <c r="C24" s="2"/>
      <c r="D24" s="2"/>
      <c r="E24" s="2"/>
      <c r="F24" s="2"/>
      <c r="G24" s="2"/>
      <c r="H24" s="2"/>
      <c r="I24" s="2"/>
      <c r="J24" s="23"/>
      <c r="K24" s="40">
        <v>42705</v>
      </c>
      <c r="L24" s="21"/>
      <c r="M24" s="22"/>
      <c r="N24" s="2"/>
      <c r="O24" s="46"/>
    </row>
    <row r="25" spans="1:15" ht="17.100000000000001" customHeight="1" x14ac:dyDescent="0.25">
      <c r="A25" s="45"/>
      <c r="B25" s="2"/>
      <c r="C25" s="2"/>
      <c r="D25" s="2"/>
      <c r="E25" s="2"/>
      <c r="F25" s="2"/>
      <c r="G25" s="2"/>
      <c r="H25" s="2"/>
      <c r="I25" s="2"/>
      <c r="J25" s="23"/>
      <c r="K25" s="40">
        <v>42736</v>
      </c>
      <c r="L25" s="21"/>
      <c r="M25" s="22"/>
      <c r="N25" s="2"/>
      <c r="O25" s="46"/>
    </row>
    <row r="26" spans="1:15" ht="17.100000000000001" customHeight="1" x14ac:dyDescent="0.25">
      <c r="A26" s="45"/>
      <c r="B26" s="2"/>
      <c r="C26" s="2"/>
      <c r="D26" s="2"/>
      <c r="E26" s="2"/>
      <c r="F26" s="2"/>
      <c r="G26" s="2"/>
      <c r="H26" s="2"/>
      <c r="I26" s="2"/>
      <c r="J26" s="23"/>
      <c r="K26" s="40">
        <v>42767</v>
      </c>
      <c r="L26" s="21"/>
      <c r="M26" s="22"/>
      <c r="N26" s="2"/>
      <c r="O26" s="46"/>
    </row>
    <row r="27" spans="1:15" ht="17.100000000000001" customHeight="1" x14ac:dyDescent="0.25">
      <c r="A27" s="45"/>
      <c r="B27" s="2"/>
      <c r="C27" s="2"/>
      <c r="D27" s="2"/>
      <c r="E27" s="2"/>
      <c r="F27" s="2"/>
      <c r="G27" s="2"/>
      <c r="H27" s="2"/>
      <c r="I27" s="2"/>
      <c r="J27" s="23"/>
      <c r="K27" s="40">
        <v>42795</v>
      </c>
      <c r="L27" s="17"/>
      <c r="M27" s="18"/>
      <c r="N27" s="2"/>
      <c r="O27" s="46"/>
    </row>
    <row r="28" spans="1:15" ht="17.100000000000001" customHeight="1" x14ac:dyDescent="0.25">
      <c r="A28" s="45"/>
      <c r="B28" s="2"/>
      <c r="C28" s="2"/>
      <c r="D28" s="2"/>
      <c r="E28" s="2"/>
      <c r="F28" s="2"/>
      <c r="G28" s="2"/>
      <c r="H28" s="2"/>
      <c r="I28" s="2"/>
      <c r="J28" s="23"/>
      <c r="K28" s="40">
        <v>42826</v>
      </c>
      <c r="L28" s="17"/>
      <c r="M28" s="18"/>
      <c r="N28" s="2"/>
      <c r="O28" s="46"/>
    </row>
    <row r="29" spans="1:15" ht="17.100000000000001" customHeight="1" x14ac:dyDescent="0.25">
      <c r="A29" s="45"/>
      <c r="B29" s="2"/>
      <c r="C29" s="2"/>
      <c r="D29" s="2"/>
      <c r="E29" s="2"/>
      <c r="F29" s="2"/>
      <c r="G29" s="2"/>
      <c r="H29" s="2"/>
      <c r="I29" s="2"/>
      <c r="J29" s="23"/>
      <c r="K29" s="40">
        <v>42856</v>
      </c>
      <c r="L29" s="24"/>
      <c r="M29" s="25"/>
      <c r="N29" s="2"/>
      <c r="O29" s="46"/>
    </row>
    <row r="30" spans="1:15" ht="17.100000000000001" customHeight="1"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Patients with discharge status of expired</v>
      </c>
      <c r="M35" s="90" t="str">
        <f>M3</f>
        <v>Patients with principle or secondary diagnosis of severe sepsis or septic shock</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KXaxhdSl1UeWePQ936agaEUkQbFotXVdvFMV3wsPI6u8dWFYlFl9oB1TXzKUf52np3WZwL7/Ih9EUa7sen46GQ==" saltValue="dg5VDiE9ckwIKHLouEJxJA==" spinCount="100000" sheet="1" formatCells="0"/>
  <mergeCells count="14">
    <mergeCell ref="B9:G9"/>
    <mergeCell ref="H9:I9"/>
    <mergeCell ref="K2:M2"/>
    <mergeCell ref="C4:G5"/>
    <mergeCell ref="B7:G7"/>
    <mergeCell ref="B8:G8"/>
    <mergeCell ref="H8:I8"/>
    <mergeCell ref="K34:M34"/>
    <mergeCell ref="C36:G37"/>
    <mergeCell ref="B10:G10"/>
    <mergeCell ref="H10:I11"/>
    <mergeCell ref="B11:G11"/>
    <mergeCell ref="B12:G13"/>
    <mergeCell ref="H12:I13"/>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2">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197</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Surgical Site Infection (SSI) Rate: Colorectal Surgeries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Surgical site infections</v>
      </c>
      <c r="M3" s="73" t="str">
        <f>R4</f>
        <v>Patients that had colorectal procedure</v>
      </c>
      <c r="N3" s="5"/>
      <c r="O3" s="46"/>
      <c r="Q3" s="52" t="s">
        <v>4</v>
      </c>
      <c r="R3" s="50" t="str">
        <f>VLOOKUP(R$1,Measures!A:O,4,FALSE)</f>
        <v>Surgical site infections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Patients that had colorectal procedure</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SSI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28219</v>
      </c>
      <c r="M6" s="76" t="s">
        <v>25</v>
      </c>
      <c r="N6" s="5"/>
      <c r="O6" s="46"/>
      <c r="Q6" s="52" t="s">
        <v>119</v>
      </c>
      <c r="R6" s="50" t="str">
        <f>VLOOKUP(R$1,Measures!A:O,7,FALSE)</f>
        <v>SSI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SSI per 100 surgeries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SSI per 100 surgeries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SSIs Prevented to Date</v>
      </c>
      <c r="C9" s="208"/>
      <c r="D9" s="208"/>
      <c r="E9" s="208"/>
      <c r="F9" s="208"/>
      <c r="G9" s="209"/>
      <c r="H9" s="210" t="str">
        <f>IF(M4&lt;&gt;0,MAX(ROUNDUP((L4/M4*M60)-L60,0),0),"")</f>
        <v/>
      </c>
      <c r="I9" s="211"/>
      <c r="J9" s="87"/>
      <c r="K9" s="40">
        <v>42248</v>
      </c>
      <c r="L9" s="15"/>
      <c r="M9" s="16"/>
      <c r="N9" s="14"/>
      <c r="O9" s="46"/>
      <c r="Q9" s="52" t="s">
        <v>9</v>
      </c>
      <c r="R9" s="50">
        <f>VLOOKUP(R$1,Measures!A:O,12,FALSE)</f>
        <v>0.28000000000000003</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SSI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34" t="s">
        <v>20</v>
      </c>
      <c r="C11" s="234"/>
      <c r="D11" s="234"/>
      <c r="E11" s="234"/>
      <c r="F11" s="234"/>
      <c r="G11" s="234"/>
      <c r="H11" s="235" t="str">
        <f>IF(H9&lt;&gt;"",H$9*L$6,"")</f>
        <v/>
      </c>
      <c r="I11" s="236"/>
      <c r="J11" s="87"/>
      <c r="K11" s="40">
        <v>42309</v>
      </c>
      <c r="L11" s="15"/>
      <c r="M11" s="16"/>
      <c r="N11" s="14"/>
      <c r="O11" s="46"/>
      <c r="Q11" s="52" t="s">
        <v>111</v>
      </c>
      <c r="R11" s="145">
        <f>VLOOKUP(R$1,Measures!A:O,14,FALSE)</f>
        <v>28219</v>
      </c>
    </row>
    <row r="12" spans="1:74" ht="24.75" customHeight="1" thickBot="1" x14ac:dyDescent="0.3">
      <c r="A12" s="45"/>
      <c r="B12" s="239" t="str">
        <f>"(Based on average $"&amp;L6&amp;" cost per "&amp;R5&amp;")"</f>
        <v>(Based on average $28219 cost per SSI)</v>
      </c>
      <c r="C12" s="239"/>
      <c r="D12" s="239"/>
      <c r="E12" s="239"/>
      <c r="F12" s="239"/>
      <c r="G12" s="239"/>
      <c r="H12" s="237"/>
      <c r="I12" s="238"/>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SSIs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Surgical site infections</v>
      </c>
      <c r="M35" s="90" t="str">
        <f>M3</f>
        <v>Patients that had colorectal procedure</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9tCeksTXryvB3iyYanTYs0FwBfSo5NEsj0evut6vTvyISbOK2UlnCwkop+ESEpFyfTY1sW0j+Bsm2V27H6OJGw==" saltValue="zPJQ8pUBpwOrV66SBgR6i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21"/>
  <sheetViews>
    <sheetView zoomScaleNormal="100" workbookViewId="0">
      <pane xSplit="1" ySplit="1" topLeftCell="B8" activePane="bottomRight" state="frozen"/>
      <selection activeCell="R51" sqref="R51"/>
      <selection pane="topRight" activeCell="R51" sqref="R51"/>
      <selection pane="bottomLeft" activeCell="R51" sqref="R51"/>
      <selection pane="bottomRight" activeCell="L1" sqref="L1:L1048576"/>
    </sheetView>
  </sheetViews>
  <sheetFormatPr defaultColWidth="8.85546875" defaultRowHeight="30" customHeight="1" x14ac:dyDescent="0.25"/>
  <cols>
    <col min="1" max="1" width="18.7109375" style="115" bestFit="1" customWidth="1"/>
    <col min="2" max="2" width="12.140625" style="115" customWidth="1"/>
    <col min="3" max="5" width="51.7109375" style="115" customWidth="1"/>
    <col min="6" max="6" width="12.85546875" style="115" customWidth="1"/>
    <col min="7" max="7" width="12.5703125" style="115" customWidth="1"/>
    <col min="8" max="8" width="11" style="115" customWidth="1"/>
    <col min="9" max="9" width="55.85546875" style="115" customWidth="1"/>
    <col min="10" max="10" width="15.42578125" style="115" customWidth="1"/>
    <col min="11" max="11" width="132.28515625" style="115" customWidth="1"/>
    <col min="12" max="12" width="13.85546875" style="129" bestFit="1" customWidth="1"/>
    <col min="13" max="13" width="132.28515625" style="115" hidden="1" customWidth="1"/>
    <col min="14" max="14" width="9.140625" style="115" bestFit="1" customWidth="1"/>
    <col min="15" max="15" width="230" style="113" bestFit="1" customWidth="1"/>
    <col min="16" max="16384" width="8.85546875" style="113"/>
  </cols>
  <sheetData>
    <row r="1" spans="1:15" s="112" customFormat="1" ht="30" customHeight="1" x14ac:dyDescent="0.25">
      <c r="A1" s="114" t="s">
        <v>24</v>
      </c>
      <c r="B1" s="114" t="s">
        <v>83</v>
      </c>
      <c r="C1" s="114" t="s">
        <v>67</v>
      </c>
      <c r="D1" s="114" t="s">
        <v>4</v>
      </c>
      <c r="E1" s="114" t="s">
        <v>5</v>
      </c>
      <c r="F1" s="114" t="s">
        <v>2</v>
      </c>
      <c r="G1" s="114" t="s">
        <v>117</v>
      </c>
      <c r="H1" s="114" t="s">
        <v>1</v>
      </c>
      <c r="I1" s="114" t="s">
        <v>6</v>
      </c>
      <c r="J1" s="114" t="s">
        <v>3</v>
      </c>
      <c r="K1" s="114"/>
      <c r="L1" s="127" t="s">
        <v>9</v>
      </c>
      <c r="M1" s="114" t="s">
        <v>10</v>
      </c>
      <c r="N1" s="114" t="s">
        <v>26</v>
      </c>
      <c r="O1" s="112" t="s">
        <v>32</v>
      </c>
    </row>
    <row r="2" spans="1:15" ht="30" customHeight="1" x14ac:dyDescent="0.25">
      <c r="A2" s="115" t="s">
        <v>152</v>
      </c>
      <c r="C2" s="115" t="s">
        <v>74</v>
      </c>
      <c r="D2" s="115" t="s">
        <v>75</v>
      </c>
      <c r="E2" s="115" t="s">
        <v>79</v>
      </c>
      <c r="F2" s="115" t="s">
        <v>30</v>
      </c>
      <c r="G2" s="115" t="s">
        <v>30</v>
      </c>
      <c r="H2" s="128">
        <v>100</v>
      </c>
      <c r="I2" s="115" t="s">
        <v>76</v>
      </c>
      <c r="K2" s="115" t="s">
        <v>143</v>
      </c>
      <c r="L2" s="129">
        <v>0.02</v>
      </c>
      <c r="M2" s="115" t="s">
        <v>143</v>
      </c>
      <c r="N2" s="130">
        <v>5746</v>
      </c>
      <c r="O2" s="115" t="s">
        <v>205</v>
      </c>
    </row>
    <row r="3" spans="1:15" ht="30" customHeight="1" x14ac:dyDescent="0.25">
      <c r="A3" s="115" t="s">
        <v>153</v>
      </c>
      <c r="C3" s="115" t="s">
        <v>77</v>
      </c>
      <c r="D3" s="115" t="s">
        <v>78</v>
      </c>
      <c r="E3" s="115" t="s">
        <v>148</v>
      </c>
      <c r="F3" s="115" t="s">
        <v>30</v>
      </c>
      <c r="G3" s="115" t="s">
        <v>30</v>
      </c>
      <c r="H3" s="115">
        <v>100</v>
      </c>
      <c r="I3" s="115" t="s">
        <v>80</v>
      </c>
      <c r="K3" s="115" t="s">
        <v>143</v>
      </c>
      <c r="L3" s="129">
        <v>0.02</v>
      </c>
      <c r="M3" s="115" t="s">
        <v>143</v>
      </c>
      <c r="N3" s="130">
        <v>5746</v>
      </c>
      <c r="O3" s="115" t="s">
        <v>205</v>
      </c>
    </row>
    <row r="4" spans="1:15" ht="30" customHeight="1" x14ac:dyDescent="0.25">
      <c r="A4" s="115" t="s">
        <v>164</v>
      </c>
      <c r="C4" s="115" t="s">
        <v>81</v>
      </c>
      <c r="D4" s="115" t="s">
        <v>149</v>
      </c>
      <c r="E4" s="115" t="s">
        <v>150</v>
      </c>
      <c r="F4" s="115" t="s">
        <v>30</v>
      </c>
      <c r="G4" s="115" t="s">
        <v>30</v>
      </c>
      <c r="H4" s="115">
        <v>100</v>
      </c>
      <c r="I4" s="115" t="s">
        <v>82</v>
      </c>
      <c r="K4" s="115" t="s">
        <v>143</v>
      </c>
      <c r="L4" s="129">
        <v>0.02</v>
      </c>
      <c r="M4" s="115" t="s">
        <v>143</v>
      </c>
      <c r="N4" s="130">
        <v>5746</v>
      </c>
      <c r="O4" s="115" t="s">
        <v>205</v>
      </c>
    </row>
    <row r="5" spans="1:15" ht="30" customHeight="1" x14ac:dyDescent="0.25">
      <c r="A5" s="115" t="s">
        <v>165</v>
      </c>
      <c r="C5" s="115" t="s">
        <v>68</v>
      </c>
      <c r="D5" s="115" t="s">
        <v>53</v>
      </c>
      <c r="E5" s="115" t="s">
        <v>54</v>
      </c>
      <c r="F5" s="115" t="s">
        <v>53</v>
      </c>
      <c r="G5" s="115" t="s">
        <v>53</v>
      </c>
      <c r="H5" s="128">
        <v>1000</v>
      </c>
      <c r="I5" s="115" t="s">
        <v>55</v>
      </c>
      <c r="L5" s="129">
        <v>2.3E-2</v>
      </c>
      <c r="M5" s="115" t="s">
        <v>143</v>
      </c>
      <c r="N5" s="130">
        <v>13793</v>
      </c>
      <c r="O5" s="115" t="s">
        <v>205</v>
      </c>
    </row>
    <row r="6" spans="1:15" ht="30" customHeight="1" x14ac:dyDescent="0.25">
      <c r="A6" s="115" t="s">
        <v>154</v>
      </c>
      <c r="C6" s="115" t="s">
        <v>177</v>
      </c>
      <c r="D6" s="115" t="s">
        <v>178</v>
      </c>
      <c r="E6" s="115" t="s">
        <v>49</v>
      </c>
      <c r="F6" s="115" t="s">
        <v>50</v>
      </c>
      <c r="G6" s="115" t="s">
        <v>50</v>
      </c>
      <c r="H6" s="128">
        <v>10000</v>
      </c>
      <c r="I6" s="115" t="s">
        <v>180</v>
      </c>
      <c r="L6" s="129">
        <v>6.9000000000000006E-2</v>
      </c>
      <c r="M6" s="115" t="s">
        <v>90</v>
      </c>
      <c r="N6" s="130">
        <v>17260</v>
      </c>
      <c r="O6" s="115" t="s">
        <v>205</v>
      </c>
    </row>
    <row r="7" spans="1:15" ht="30" customHeight="1" x14ac:dyDescent="0.25">
      <c r="A7" s="115" t="s">
        <v>166</v>
      </c>
      <c r="B7" s="115" t="s">
        <v>89</v>
      </c>
      <c r="C7" s="115" t="s">
        <v>69</v>
      </c>
      <c r="D7" s="115" t="s">
        <v>56</v>
      </c>
      <c r="E7" s="115" t="s">
        <v>57</v>
      </c>
      <c r="F7" s="115" t="s">
        <v>56</v>
      </c>
      <c r="G7" s="115" t="s">
        <v>56</v>
      </c>
      <c r="H7" s="128">
        <v>1000</v>
      </c>
      <c r="I7" s="115" t="s">
        <v>70</v>
      </c>
      <c r="L7" s="129">
        <v>0.185</v>
      </c>
      <c r="M7" s="115" t="s">
        <v>143</v>
      </c>
      <c r="N7" s="130">
        <v>48108</v>
      </c>
      <c r="O7" s="115" t="s">
        <v>205</v>
      </c>
    </row>
    <row r="8" spans="1:15" ht="30" customHeight="1" x14ac:dyDescent="0.25">
      <c r="A8" s="115" t="s">
        <v>155</v>
      </c>
      <c r="B8" s="115" t="s">
        <v>84</v>
      </c>
      <c r="C8" s="115" t="s">
        <v>86</v>
      </c>
      <c r="D8" s="115" t="s">
        <v>85</v>
      </c>
      <c r="E8" s="115" t="s">
        <v>87</v>
      </c>
      <c r="F8" s="115" t="s">
        <v>135</v>
      </c>
      <c r="G8" s="115" t="s">
        <v>135</v>
      </c>
      <c r="H8" s="128">
        <v>1000</v>
      </c>
      <c r="I8" s="115" t="s">
        <v>88</v>
      </c>
      <c r="L8" s="129">
        <v>5.5E-2</v>
      </c>
      <c r="M8" s="115" t="s">
        <v>143</v>
      </c>
      <c r="N8" s="130">
        <v>6694</v>
      </c>
      <c r="O8" s="115" t="s">
        <v>205</v>
      </c>
    </row>
    <row r="9" spans="1:15" ht="30" customHeight="1" x14ac:dyDescent="0.25">
      <c r="A9" s="115" t="s">
        <v>156</v>
      </c>
      <c r="C9" s="115" t="s">
        <v>176</v>
      </c>
      <c r="D9" s="115" t="s">
        <v>51</v>
      </c>
      <c r="E9" s="115" t="s">
        <v>49</v>
      </c>
      <c r="F9" s="115" t="s">
        <v>52</v>
      </c>
      <c r="G9" s="115" t="s">
        <v>52</v>
      </c>
      <c r="H9" s="115">
        <v>1000</v>
      </c>
      <c r="I9" s="115" t="s">
        <v>179</v>
      </c>
      <c r="L9" s="129">
        <v>6.5000000000000002E-2</v>
      </c>
      <c r="M9" s="115" t="s">
        <v>91</v>
      </c>
      <c r="N9" s="130">
        <v>12000</v>
      </c>
      <c r="O9" s="115" t="s">
        <v>92</v>
      </c>
    </row>
    <row r="10" spans="1:15" ht="30" customHeight="1" x14ac:dyDescent="0.25">
      <c r="A10" s="115" t="s">
        <v>157</v>
      </c>
      <c r="B10" s="115" t="s">
        <v>34</v>
      </c>
      <c r="C10" s="115" t="s">
        <v>35</v>
      </c>
      <c r="D10" s="115" t="s">
        <v>37</v>
      </c>
      <c r="E10" s="115" t="s">
        <v>36</v>
      </c>
      <c r="F10" s="115" t="s">
        <v>38</v>
      </c>
      <c r="G10" s="115" t="s">
        <v>38</v>
      </c>
      <c r="H10" s="115">
        <v>100</v>
      </c>
      <c r="I10" s="115" t="s">
        <v>39</v>
      </c>
      <c r="K10" s="115" t="s">
        <v>143</v>
      </c>
      <c r="L10" s="129">
        <v>7.1999999999999995E-2</v>
      </c>
      <c r="M10" s="115" t="s">
        <v>143</v>
      </c>
      <c r="N10" s="130">
        <v>14506</v>
      </c>
      <c r="O10" s="113" t="s">
        <v>205</v>
      </c>
    </row>
    <row r="11" spans="1:15" ht="30" customHeight="1" x14ac:dyDescent="0.25">
      <c r="A11" s="115" t="s">
        <v>158</v>
      </c>
      <c r="C11" s="115" t="s">
        <v>40</v>
      </c>
      <c r="D11" s="115" t="s">
        <v>121</v>
      </c>
      <c r="E11" s="115" t="s">
        <v>42</v>
      </c>
      <c r="F11" s="115" t="s">
        <v>134</v>
      </c>
      <c r="G11" s="115" t="s">
        <v>134</v>
      </c>
      <c r="H11" s="115">
        <v>100</v>
      </c>
      <c r="I11" s="115" t="s">
        <v>44</v>
      </c>
      <c r="L11" s="129" t="s">
        <v>33</v>
      </c>
      <c r="M11" s="115" t="s">
        <v>33</v>
      </c>
      <c r="N11" s="130">
        <v>15477</v>
      </c>
      <c r="O11" s="115" t="s">
        <v>205</v>
      </c>
    </row>
    <row r="12" spans="1:15" ht="30" customHeight="1" x14ac:dyDescent="0.25">
      <c r="A12" s="115" t="s">
        <v>159</v>
      </c>
      <c r="C12" s="115" t="s">
        <v>41</v>
      </c>
      <c r="D12" s="115" t="s">
        <v>122</v>
      </c>
      <c r="E12" s="115" t="s">
        <v>42</v>
      </c>
      <c r="F12" s="115" t="s">
        <v>134</v>
      </c>
      <c r="G12" s="115" t="s">
        <v>134</v>
      </c>
      <c r="H12" s="115">
        <v>100</v>
      </c>
      <c r="I12" s="115" t="s">
        <v>44</v>
      </c>
      <c r="L12" s="129" t="s">
        <v>33</v>
      </c>
      <c r="M12" s="115" t="s">
        <v>33</v>
      </c>
      <c r="N12" s="130">
        <v>15477</v>
      </c>
      <c r="O12" s="115" t="s">
        <v>205</v>
      </c>
    </row>
    <row r="13" spans="1:15" ht="30" customHeight="1" x14ac:dyDescent="0.25">
      <c r="A13" s="147" t="s">
        <v>172</v>
      </c>
      <c r="B13" s="131" t="s">
        <v>45</v>
      </c>
      <c r="C13" s="131" t="s">
        <v>27</v>
      </c>
      <c r="D13" s="131" t="s">
        <v>7</v>
      </c>
      <c r="E13" s="131" t="s">
        <v>8</v>
      </c>
      <c r="F13" s="131" t="s">
        <v>29</v>
      </c>
      <c r="G13" s="131" t="s">
        <v>112</v>
      </c>
      <c r="H13" s="132">
        <v>1000</v>
      </c>
      <c r="I13" s="131" t="s">
        <v>28</v>
      </c>
      <c r="J13" s="131">
        <v>9.61</v>
      </c>
      <c r="K13" s="115" t="s">
        <v>143</v>
      </c>
      <c r="L13" s="133">
        <v>0.25</v>
      </c>
      <c r="M13" s="131" t="s">
        <v>13</v>
      </c>
      <c r="N13" s="173">
        <v>18000</v>
      </c>
      <c r="O13" s="131" t="s">
        <v>206</v>
      </c>
    </row>
    <row r="14" spans="1:15" s="169" customFormat="1" ht="30" customHeight="1" x14ac:dyDescent="0.25">
      <c r="A14" s="147" t="s">
        <v>173</v>
      </c>
      <c r="B14" s="147"/>
      <c r="C14" s="147" t="s">
        <v>163</v>
      </c>
      <c r="D14" s="147" t="s">
        <v>170</v>
      </c>
      <c r="E14" s="147" t="s">
        <v>169</v>
      </c>
      <c r="F14" s="147" t="s">
        <v>167</v>
      </c>
      <c r="G14" s="147" t="s">
        <v>167</v>
      </c>
      <c r="H14" s="166">
        <v>100</v>
      </c>
      <c r="I14" s="147" t="s">
        <v>168</v>
      </c>
      <c r="J14" s="147"/>
      <c r="K14" s="147"/>
      <c r="L14" s="167"/>
      <c r="M14" s="147"/>
      <c r="N14" s="168"/>
      <c r="O14" s="147"/>
    </row>
    <row r="15" spans="1:15" ht="30" customHeight="1" x14ac:dyDescent="0.25">
      <c r="A15" s="115" t="s">
        <v>197</v>
      </c>
      <c r="C15" s="115" t="s">
        <v>59</v>
      </c>
      <c r="D15" s="115" t="s">
        <v>61</v>
      </c>
      <c r="E15" s="115" t="s">
        <v>62</v>
      </c>
      <c r="F15" s="115" t="s">
        <v>58</v>
      </c>
      <c r="G15" s="115" t="s">
        <v>58</v>
      </c>
      <c r="H15" s="115">
        <v>100</v>
      </c>
      <c r="I15" s="115" t="s">
        <v>64</v>
      </c>
      <c r="L15" s="129">
        <v>0.28000000000000003</v>
      </c>
      <c r="M15" s="115" t="s">
        <v>143</v>
      </c>
      <c r="N15" s="130">
        <v>28219</v>
      </c>
      <c r="O15" s="115" t="s">
        <v>205</v>
      </c>
    </row>
    <row r="16" spans="1:15" ht="30" customHeight="1" x14ac:dyDescent="0.25">
      <c r="A16" s="115" t="s">
        <v>198</v>
      </c>
      <c r="C16" s="115" t="s">
        <v>60</v>
      </c>
      <c r="D16" s="115" t="s">
        <v>61</v>
      </c>
      <c r="E16" s="115" t="s">
        <v>63</v>
      </c>
      <c r="F16" s="115" t="s">
        <v>58</v>
      </c>
      <c r="G16" s="115" t="s">
        <v>58</v>
      </c>
      <c r="H16" s="115">
        <v>100</v>
      </c>
      <c r="I16" s="115" t="s">
        <v>64</v>
      </c>
      <c r="L16" s="129">
        <v>0.28000000000000003</v>
      </c>
      <c r="M16" s="115" t="s">
        <v>143</v>
      </c>
      <c r="N16" s="130">
        <v>28219</v>
      </c>
      <c r="O16" s="115" t="s">
        <v>205</v>
      </c>
    </row>
    <row r="17" spans="1:15" ht="30" customHeight="1" x14ac:dyDescent="0.25">
      <c r="A17" s="115" t="s">
        <v>199</v>
      </c>
      <c r="C17" s="115" t="s">
        <v>188</v>
      </c>
      <c r="D17" s="115" t="s">
        <v>61</v>
      </c>
      <c r="E17" s="115" t="s">
        <v>201</v>
      </c>
      <c r="F17" s="115" t="s">
        <v>58</v>
      </c>
      <c r="G17" s="115" t="s">
        <v>58</v>
      </c>
      <c r="H17" s="115">
        <v>100</v>
      </c>
      <c r="I17" s="115" t="s">
        <v>64</v>
      </c>
      <c r="L17" s="129">
        <v>0.28000000000000003</v>
      </c>
      <c r="M17" s="115" t="s">
        <v>143</v>
      </c>
      <c r="N17" s="130">
        <v>28219</v>
      </c>
      <c r="O17" s="115" t="s">
        <v>205</v>
      </c>
    </row>
    <row r="18" spans="1:15" ht="30" customHeight="1" x14ac:dyDescent="0.25">
      <c r="A18" s="115" t="s">
        <v>200</v>
      </c>
      <c r="C18" s="115" t="s">
        <v>189</v>
      </c>
      <c r="D18" s="115" t="s">
        <v>61</v>
      </c>
      <c r="E18" s="115" t="s">
        <v>202</v>
      </c>
      <c r="F18" s="115" t="s">
        <v>58</v>
      </c>
      <c r="G18" s="115" t="s">
        <v>58</v>
      </c>
      <c r="H18" s="115">
        <v>100</v>
      </c>
      <c r="I18" s="115" t="s">
        <v>64</v>
      </c>
      <c r="L18" s="129">
        <v>0.28000000000000003</v>
      </c>
      <c r="M18" s="115" t="s">
        <v>143</v>
      </c>
      <c r="N18" s="130">
        <v>28219</v>
      </c>
      <c r="O18" s="115" t="s">
        <v>205</v>
      </c>
    </row>
    <row r="19" spans="1:15" ht="30" customHeight="1" x14ac:dyDescent="0.25">
      <c r="A19" s="115" t="s">
        <v>160</v>
      </c>
      <c r="C19" s="115" t="s">
        <v>190</v>
      </c>
      <c r="D19" s="115" t="s">
        <v>203</v>
      </c>
      <c r="E19" s="115" t="s">
        <v>65</v>
      </c>
      <c r="F19" s="115" t="s">
        <v>66</v>
      </c>
      <c r="G19" s="115" t="s">
        <v>66</v>
      </c>
      <c r="H19" s="128">
        <v>1000</v>
      </c>
      <c r="I19" s="115" t="s">
        <v>204</v>
      </c>
      <c r="L19" s="129">
        <v>0.14399999999999999</v>
      </c>
      <c r="M19" s="115" t="s">
        <v>143</v>
      </c>
      <c r="N19" s="130">
        <v>47238</v>
      </c>
      <c r="O19" s="115" t="s">
        <v>205</v>
      </c>
    </row>
    <row r="20" spans="1:15" ht="30" customHeight="1" x14ac:dyDescent="0.25">
      <c r="A20" s="115" t="s">
        <v>161</v>
      </c>
      <c r="C20" s="115" t="s">
        <v>71</v>
      </c>
      <c r="D20" s="115" t="s">
        <v>72</v>
      </c>
      <c r="E20" s="115" t="s">
        <v>65</v>
      </c>
      <c r="F20" s="115" t="s">
        <v>66</v>
      </c>
      <c r="G20" s="115" t="s">
        <v>66</v>
      </c>
      <c r="H20" s="128">
        <v>1000</v>
      </c>
      <c r="I20" s="115" t="s">
        <v>73</v>
      </c>
      <c r="L20" s="129">
        <v>0.14399999999999999</v>
      </c>
      <c r="M20" s="115" t="s">
        <v>143</v>
      </c>
      <c r="N20" s="130">
        <v>47238</v>
      </c>
      <c r="O20" s="115" t="s">
        <v>205</v>
      </c>
    </row>
    <row r="21" spans="1:15" ht="30" customHeight="1" x14ac:dyDescent="0.25">
      <c r="A21" s="115" t="s">
        <v>162</v>
      </c>
      <c r="B21" s="115" t="s">
        <v>46</v>
      </c>
      <c r="C21" s="115" t="s">
        <v>191</v>
      </c>
      <c r="D21" s="115" t="s">
        <v>192</v>
      </c>
      <c r="E21" s="115" t="s">
        <v>47</v>
      </c>
      <c r="F21" s="115" t="s">
        <v>48</v>
      </c>
      <c r="G21" s="115" t="s">
        <v>48</v>
      </c>
      <c r="H21" s="128">
        <v>1000</v>
      </c>
      <c r="I21" s="115" t="s">
        <v>193</v>
      </c>
      <c r="L21" s="129">
        <v>0.104</v>
      </c>
      <c r="M21" s="115" t="s">
        <v>143</v>
      </c>
      <c r="N21" s="130">
        <v>17367</v>
      </c>
      <c r="O21" s="115" t="s">
        <v>205</v>
      </c>
    </row>
  </sheetData>
  <sortState ref="A2:N36">
    <sortCondition ref="A2:A36"/>
  </sortState>
  <printOptions gridLines="1"/>
  <pageMargins left="0.25" right="0.25" top="0.75" bottom="0.75" header="0.3" footer="0.3"/>
  <pageSetup scale="24" fitToHeight="0" orientation="landscape"/>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198</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Surgical Site Infection (SSI) Rate: Abdominal Hysterectomies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Surgical site infections</v>
      </c>
      <c r="M3" s="73" t="str">
        <f>R4</f>
        <v>Patients that had abdominal hysterectomy</v>
      </c>
      <c r="N3" s="5"/>
      <c r="O3" s="46"/>
      <c r="Q3" s="52" t="s">
        <v>4</v>
      </c>
      <c r="R3" s="50" t="str">
        <f>VLOOKUP(R$1,Measures!A:O,4,FALSE)</f>
        <v>Surgical site infections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Patients that had abdominal hysterectomy</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SSI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28219</v>
      </c>
      <c r="M6" s="76" t="s">
        <v>25</v>
      </c>
      <c r="N6" s="5"/>
      <c r="O6" s="46"/>
      <c r="Q6" s="52" t="s">
        <v>119</v>
      </c>
      <c r="R6" s="50" t="str">
        <f>VLOOKUP(R$1,Measures!A:O,7,FALSE)</f>
        <v>SSI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SSI per 100 surgeries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SSI per 100 surgeries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SSIs Prevented to Date</v>
      </c>
      <c r="C9" s="208"/>
      <c r="D9" s="208"/>
      <c r="E9" s="208"/>
      <c r="F9" s="208"/>
      <c r="G9" s="209"/>
      <c r="H9" s="210" t="str">
        <f>IF(M4&lt;&gt;0,MAX(ROUNDUP((L4/M4*M60)-L60,0),0),"")</f>
        <v/>
      </c>
      <c r="I9" s="211"/>
      <c r="J9" s="87"/>
      <c r="K9" s="40">
        <v>42248</v>
      </c>
      <c r="L9" s="15"/>
      <c r="M9" s="16"/>
      <c r="N9" s="14"/>
      <c r="O9" s="46"/>
      <c r="Q9" s="52" t="s">
        <v>9</v>
      </c>
      <c r="R9" s="50">
        <f>VLOOKUP(R$1,Measures!A:O,12,FALSE)</f>
        <v>0.28000000000000003</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SSI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28219</v>
      </c>
    </row>
    <row r="12" spans="1:74" ht="24.75" customHeight="1" thickBot="1" x14ac:dyDescent="0.3">
      <c r="A12" s="45"/>
      <c r="B12" s="227" t="str">
        <f>"(Based on average $"&amp;L6&amp;" cost per "&amp;R5&amp;")"</f>
        <v>(Based on average $28219 cost per SSI)</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SSIs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48"/>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Surgical site infections</v>
      </c>
      <c r="M35" s="90" t="str">
        <f>M3</f>
        <v>Patients that had abdominal hysterectomy</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gZPLj1NbmWZ6Cs1LqMCksYDi7JloNf2Y4ONUyDAndmmYzRURbDkRIAbrN0+XFiV4IwB6Qqo48AumfPwnsYAEGA==" saltValue="tiD8IUC1X7DLFrpaopodiA=="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199</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Surgical Site Infection (SSI) Rate: Total Knee Replacement</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Surgical site infections</v>
      </c>
      <c r="M3" s="73" t="str">
        <f>R4</f>
        <v>Patients that had total knee replacement</v>
      </c>
      <c r="N3" s="5"/>
      <c r="O3" s="46"/>
      <c r="Q3" s="52" t="s">
        <v>4</v>
      </c>
      <c r="R3" s="50" t="str">
        <f>VLOOKUP(R$1,Measures!A:O,4,FALSE)</f>
        <v>Surgical site infections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Patients that had total knee replacement</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tr">
        <f>VLOOKUP(R$1,Measures!A:O,6,FALSE)</f>
        <v>SSI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28219</v>
      </c>
      <c r="M6" s="76" t="s">
        <v>25</v>
      </c>
      <c r="N6" s="5"/>
      <c r="O6" s="46"/>
      <c r="Q6" s="52" t="s">
        <v>119</v>
      </c>
      <c r="R6" s="50" t="str">
        <f>VLOOKUP(R$1,Measures!A:O,7,FALSE)</f>
        <v>SSI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SSI per 100 surgeries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SSI per 100 surgeries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SSIs Prevented to Date</v>
      </c>
      <c r="C9" s="208"/>
      <c r="D9" s="208"/>
      <c r="E9" s="208"/>
      <c r="F9" s="208"/>
      <c r="G9" s="209"/>
      <c r="H9" s="210" t="str">
        <f>IF(M4&lt;&gt;0,MAX(ROUNDUP((L4/M4*M60)-L60,0),0),"")</f>
        <v/>
      </c>
      <c r="I9" s="211"/>
      <c r="J9" s="87"/>
      <c r="K9" s="40">
        <v>42248</v>
      </c>
      <c r="L9" s="15"/>
      <c r="M9" s="16"/>
      <c r="N9" s="14"/>
      <c r="O9" s="46"/>
      <c r="Q9" s="52" t="s">
        <v>9</v>
      </c>
      <c r="R9" s="50">
        <f>VLOOKUP(R$1,Measures!A:O,12,FALSE)</f>
        <v>0.28000000000000003</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SSI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28219</v>
      </c>
    </row>
    <row r="12" spans="1:74" ht="24.75" customHeight="1" thickBot="1" x14ac:dyDescent="0.3">
      <c r="A12" s="45"/>
      <c r="B12" s="227" t="str">
        <f>"(Based on average $"&amp;L6&amp;" cost per "&amp;R5&amp;")"</f>
        <v>(Based on average $28219 cost per SSI)</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SSIs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Surgical site infections</v>
      </c>
      <c r="M35" s="90" t="str">
        <f>M3</f>
        <v>Patients that had total knee replacement</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0krv/DZtXo1GRQTQs/+UZBznEBVE1HRV9/dVB8k+MHAcG/azajQduCAQI9xOAz7k5eH5s9b897YkDtV5//L2bA==" saltValue="E0rQQKiHRNdUEYJTyh8U5g=="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200</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Surgical Site Infection (SSI) Rate: Total Hip Replacement</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Surgical site infections</v>
      </c>
      <c r="M3" s="73" t="str">
        <f>R4</f>
        <v>Patients that had total hip replacement</v>
      </c>
      <c r="N3" s="5"/>
      <c r="O3" s="46"/>
      <c r="Q3" s="52" t="s">
        <v>4</v>
      </c>
      <c r="R3" s="50" t="str">
        <f>VLOOKUP(R$1,Measures!A:O,4,FALSE)</f>
        <v>Surgical site infections</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Patients that had total hip replacement</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tr">
        <f>VLOOKUP(R$1,Measures!A:O,6,FALSE)</f>
        <v>SSI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28219</v>
      </c>
      <c r="M6" s="76" t="s">
        <v>25</v>
      </c>
      <c r="N6" s="5"/>
      <c r="O6" s="46"/>
      <c r="Q6" s="52" t="s">
        <v>119</v>
      </c>
      <c r="R6" s="50" t="str">
        <f>VLOOKUP(R$1,Measures!A:O,7,FALSE)</f>
        <v>SSI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SSI per 100 surgeries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SSI per 100 surgeries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SSIs Prevented to Date</v>
      </c>
      <c r="C9" s="208"/>
      <c r="D9" s="208"/>
      <c r="E9" s="208"/>
      <c r="F9" s="208"/>
      <c r="G9" s="209"/>
      <c r="H9" s="210" t="str">
        <f>IF(M4&lt;&gt;0,MAX(ROUNDUP((L4/M4*M60)-L60,0),0),"")</f>
        <v/>
      </c>
      <c r="I9" s="211"/>
      <c r="J9" s="87"/>
      <c r="K9" s="40">
        <v>42248</v>
      </c>
      <c r="L9" s="15"/>
      <c r="M9" s="16"/>
      <c r="N9" s="14"/>
      <c r="O9" s="46"/>
      <c r="Q9" s="52" t="s">
        <v>9</v>
      </c>
      <c r="R9" s="50">
        <f>VLOOKUP(R$1,Measures!A:O,12,FALSE)</f>
        <v>0.28000000000000003</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SSI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28219</v>
      </c>
    </row>
    <row r="12" spans="1:74" ht="24.75" customHeight="1" thickBot="1" x14ac:dyDescent="0.3">
      <c r="A12" s="45"/>
      <c r="B12" s="227" t="str">
        <f>"(Based on average $"&amp;L6&amp;" cost per "&amp;R5&amp;")"</f>
        <v>(Based on average $28219 cost per SSI)</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SSIs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Surgical site infections</v>
      </c>
      <c r="M35" s="90" t="str">
        <f>M3</f>
        <v>Patients that had total hip replacement</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60rmk1dCQdK9eG6joDqB03F4gzSi+ASAn5yDHHUG6USqN/MaxDQuW1hHFxHaPt5rA3GYWr6VhguR4ioNgoDnPQ==" saltValue="PwLAC+RjUVgKY+nOPKF2fA=="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160</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Total Ventilator-Associated Events (VAE) per 1,000 Ventilator Days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Events that meet VAC criteria</v>
      </c>
      <c r="M3" s="73" t="str">
        <f>R4</f>
        <v>Ventilator days</v>
      </c>
      <c r="N3" s="5"/>
      <c r="O3" s="46"/>
      <c r="Q3" s="52" t="s">
        <v>4</v>
      </c>
      <c r="R3" s="50" t="str">
        <f>VLOOKUP(R$1,Measures!A:O,4,FALSE)</f>
        <v>Events that meet VAC criteria</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Ventilator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tr">
        <f>VLOOKUP(R$1,Measures!A:O,6,FALSE)</f>
        <v>VAE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47238</v>
      </c>
      <c r="M6" s="76" t="s">
        <v>25</v>
      </c>
      <c r="N6" s="5"/>
      <c r="O6" s="46"/>
      <c r="Q6" s="52" t="s">
        <v>119</v>
      </c>
      <c r="R6" s="50" t="str">
        <f>VLOOKUP(R$1,Measures!A:O,7,FALSE)</f>
        <v>VAE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VAC per 1,000 vent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VAC per 1,000 vent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VAEs Prevented to Date</v>
      </c>
      <c r="C9" s="208"/>
      <c r="D9" s="208"/>
      <c r="E9" s="208"/>
      <c r="F9" s="208"/>
      <c r="G9" s="209"/>
      <c r="H9" s="210" t="str">
        <f>IF(M4&lt;&gt;0,MAX(ROUNDUP((L4/M4*M60)-L60,0),0),"")</f>
        <v/>
      </c>
      <c r="I9" s="211"/>
      <c r="J9" s="87"/>
      <c r="K9" s="40">
        <v>42248</v>
      </c>
      <c r="L9" s="15"/>
      <c r="M9" s="16"/>
      <c r="N9" s="14"/>
      <c r="O9" s="46"/>
      <c r="Q9" s="52" t="s">
        <v>9</v>
      </c>
      <c r="R9" s="50">
        <f>VLOOKUP(R$1,Measures!A:O,12,FALSE)</f>
        <v>0.14399999999999999</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VAE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47238</v>
      </c>
    </row>
    <row r="12" spans="1:74" ht="24.75" customHeight="1" thickBot="1" x14ac:dyDescent="0.3">
      <c r="A12" s="45"/>
      <c r="B12" s="227" t="str">
        <f>"(Based on average $"&amp;L6&amp;" cost per "&amp;R5&amp;")"</f>
        <v>(Based on average $47238 cost per VAE)</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VAEs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Events that meet VAC criteria</v>
      </c>
      <c r="M35" s="90" t="str">
        <f>M3</f>
        <v>Ventilator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mLbdynkZhdXKjw7AfOLxX3QrUORh+b0wNYPO5ZsbrifHYZRIrnJ3fr1MbL3Hdr26nYqKQdkNZYUYWHtIsRyhA==" saltValue="Ceo629mrPIfO/PqZn3hd6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161</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Infection-Related Ventilator Associated Condition (IVAC) per 1,000 Ventilator Days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Events that meet IVAC criteria</v>
      </c>
      <c r="M3" s="73" t="str">
        <f>R4</f>
        <v>Ventilator days</v>
      </c>
      <c r="N3" s="5"/>
      <c r="O3" s="46"/>
      <c r="Q3" s="52" t="s">
        <v>4</v>
      </c>
      <c r="R3" s="50" t="str">
        <f>VLOOKUP(R$1,Measures!A:O,4,FALSE)</f>
        <v>Events that meet IVAC criteria</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Ventilator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VAE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47238</v>
      </c>
      <c r="M6" s="76" t="s">
        <v>25</v>
      </c>
      <c r="N6" s="5"/>
      <c r="O6" s="46"/>
      <c r="Q6" s="52" t="s">
        <v>119</v>
      </c>
      <c r="R6" s="50" t="str">
        <f>VLOOKUP(R$1,Measures!A:O,7,FALSE)</f>
        <v>VAE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IVAC per 1,000 vent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IVAC per 1,000 vent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VAEs Prevented to Date</v>
      </c>
      <c r="C9" s="208"/>
      <c r="D9" s="208"/>
      <c r="E9" s="208"/>
      <c r="F9" s="208"/>
      <c r="G9" s="209"/>
      <c r="H9" s="210" t="str">
        <f>IF(M4&lt;&gt;0,MAX(ROUNDUP((L4/M4*M60)-L60,0),0),"")</f>
        <v/>
      </c>
      <c r="I9" s="211"/>
      <c r="J9" s="87"/>
      <c r="K9" s="40">
        <v>42248</v>
      </c>
      <c r="L9" s="15"/>
      <c r="M9" s="16"/>
      <c r="N9" s="14"/>
      <c r="O9" s="46"/>
      <c r="Q9" s="52" t="s">
        <v>9</v>
      </c>
      <c r="R9" s="50">
        <f>VLOOKUP(R$1,Measures!A:O,12,FALSE)</f>
        <v>0.14399999999999999</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VAE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4">
        <f>VLOOKUP(R$1,Measures!A:O,14,FALSE)</f>
        <v>47238</v>
      </c>
    </row>
    <row r="12" spans="1:74" ht="24.75" customHeight="1" thickBot="1" x14ac:dyDescent="0.3">
      <c r="A12" s="45"/>
      <c r="B12" s="227" t="str">
        <f>"(Based on average $"&amp;L6&amp;" cost per "&amp;R5&amp;")"</f>
        <v>(Based on average $47238 cost per VAE)</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VAEs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Events that meet IVAC criteria</v>
      </c>
      <c r="M35" s="90" t="str">
        <f>M3</f>
        <v>Ventilator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gxQ+TpJMC8tm4kG8X66yELhg+gJjCbLSYFWnrWSjVEzMTAJmoP/XR415XFyL4EpomUHAs5KLSz+T/zffouo2ng==" saltValue="jv5A7ER/CduZIJGXE1Gdh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V63"/>
  <sheetViews>
    <sheetView zoomScaleNormal="100" zoomScalePageLayoutView="150" workbookViewId="0">
      <selection activeCell="R32" sqref="R32"/>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162</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Perioperative PE or DVT per 1,000 Surgical Discharges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Discharges with PE or DVT</v>
      </c>
      <c r="M3" s="73" t="str">
        <f>R4</f>
        <v>Surgical Discharges (18+)</v>
      </c>
      <c r="N3" s="5"/>
      <c r="O3" s="46"/>
      <c r="Q3" s="52" t="s">
        <v>4</v>
      </c>
      <c r="R3" s="50" t="str">
        <f>VLOOKUP(R$1,Measures!A:O,4,FALSE)</f>
        <v>Discharges with PE or DVT</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Surgical Discharges (18+)</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tr">
        <f>VLOOKUP(R$1,Measures!A:O,6,FALSE)</f>
        <v>VTE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17367</v>
      </c>
      <c r="M6" s="76" t="s">
        <v>25</v>
      </c>
      <c r="N6" s="5"/>
      <c r="O6" s="46"/>
      <c r="Q6" s="52" t="s">
        <v>119</v>
      </c>
      <c r="R6" s="50" t="str">
        <f>VLOOKUP(R$1,Measures!A:O,7,FALSE)</f>
        <v>VTE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61" t="str">
        <f>"Most Recent 3-Month "&amp;R8&amp;" (% Improvement)"</f>
        <v>Most Recent 3-Month PE or DVTs per 1,000 surgical discharges (% Improvement)</v>
      </c>
      <c r="C7" s="261"/>
      <c r="D7" s="261"/>
      <c r="E7" s="261"/>
      <c r="F7" s="261"/>
      <c r="G7" s="261"/>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PE or DVTs per 1,000 surgical discharges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VTEs Prevented to Date</v>
      </c>
      <c r="C9" s="208"/>
      <c r="D9" s="208"/>
      <c r="E9" s="208"/>
      <c r="F9" s="208"/>
      <c r="G9" s="209"/>
      <c r="H9" s="210" t="str">
        <f>IF(M4&lt;&gt;0,MAX(ROUNDUP((L4/M4*M60)-L60,0),0),"")</f>
        <v/>
      </c>
      <c r="I9" s="211"/>
      <c r="J9" s="87"/>
      <c r="K9" s="40">
        <v>42248</v>
      </c>
      <c r="L9" s="15"/>
      <c r="M9" s="16"/>
      <c r="N9" s="14"/>
      <c r="O9" s="46"/>
      <c r="Q9" s="52" t="s">
        <v>9</v>
      </c>
      <c r="R9" s="50">
        <f>VLOOKUP(R$1,Measures!A:O,12,FALSE)</f>
        <v>0.104</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23.25" customHeight="1" thickBot="1" x14ac:dyDescent="0.3">
      <c r="A10" s="45"/>
      <c r="B10" s="218" t="str">
        <f>"Number of " &amp; R6&amp;" Mortalities Prevented to Date"</f>
        <v>Number of VTE Mortalities Prevented to Date</v>
      </c>
      <c r="C10" s="218"/>
      <c r="D10" s="218"/>
      <c r="E10" s="218"/>
      <c r="F10" s="218"/>
      <c r="G10" s="219"/>
      <c r="H10" s="232" t="str">
        <f>IF(AND(H9&lt;&gt;"",R9&lt;&gt;"n/a"),H9*R9,"N/A")</f>
        <v>N/A</v>
      </c>
      <c r="I10" s="233"/>
      <c r="J10" s="2"/>
      <c r="K10" s="40">
        <v>42278</v>
      </c>
      <c r="L10" s="15"/>
      <c r="M10" s="16"/>
      <c r="N10" s="14"/>
      <c r="O10" s="46"/>
      <c r="Q10" s="52" t="s">
        <v>10</v>
      </c>
      <c r="R10" s="82"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5">
        <f>VLOOKUP(R$1,Measures!A:O,14,FALSE)</f>
        <v>17367</v>
      </c>
    </row>
    <row r="12" spans="1:74" ht="24.75" customHeight="1" thickBot="1" x14ac:dyDescent="0.3">
      <c r="A12" s="45"/>
      <c r="B12" s="227" t="str">
        <f>"(Based on average $"&amp;L6&amp;" cost per "&amp;R5&amp;")"</f>
        <v>(Based on average $17367 cost per VTE)</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VTEs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22.5" customHeight="1"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Discharges with PE or DVT</v>
      </c>
      <c r="M35" s="90" t="str">
        <f>M3</f>
        <v>Surgical Discharges (18+)</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AWb1m1YsMhjTjnnk9Rt4984ofQrAmASysQwIeg5jXcLTcfgPMSDslsjBebKb0tn+9Mu+6dNT5kDr5WsXfmGARQ==" saltValue="EivA5z3vs/LWvpxezlPh3Q=="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Z54"/>
  <sheetViews>
    <sheetView zoomScaleNormal="100" workbookViewId="0">
      <pane xSplit="1" ySplit="1" topLeftCell="B2" activePane="bottomRight" state="frozen"/>
      <selection activeCell="R51" sqref="R51"/>
      <selection pane="topRight" activeCell="R51" sqref="R51"/>
      <selection pane="bottomLeft" activeCell="R51" sqref="R51"/>
      <selection pane="bottomRight" activeCell="Z15" sqref="Z15"/>
    </sheetView>
  </sheetViews>
  <sheetFormatPr defaultRowHeight="15" x14ac:dyDescent="0.25"/>
  <cols>
    <col min="1" max="1" width="19.5703125" bestFit="1" customWidth="1"/>
    <col min="2" max="26" width="9.28515625" style="136" customWidth="1"/>
  </cols>
  <sheetData>
    <row r="1" spans="1:26" ht="45" x14ac:dyDescent="0.25">
      <c r="B1" s="134" t="s">
        <v>152</v>
      </c>
      <c r="C1" s="134" t="s">
        <v>153</v>
      </c>
      <c r="D1" s="134" t="s">
        <v>164</v>
      </c>
      <c r="E1" s="134" t="s">
        <v>165</v>
      </c>
      <c r="F1" s="134" t="s">
        <v>154</v>
      </c>
      <c r="G1" s="134" t="s">
        <v>166</v>
      </c>
      <c r="H1" s="134" t="s">
        <v>155</v>
      </c>
      <c r="I1" s="134" t="s">
        <v>156</v>
      </c>
      <c r="J1" s="134" t="s">
        <v>157</v>
      </c>
      <c r="K1" s="135" t="s">
        <v>158</v>
      </c>
      <c r="L1" s="135" t="s">
        <v>159</v>
      </c>
      <c r="M1" s="134" t="s">
        <v>43</v>
      </c>
      <c r="N1" s="153" t="s">
        <v>172</v>
      </c>
      <c r="O1" s="153" t="s">
        <v>173</v>
      </c>
      <c r="P1" s="134" t="s">
        <v>195</v>
      </c>
      <c r="Q1" s="134" t="s">
        <v>197</v>
      </c>
      <c r="R1" s="134" t="s">
        <v>198</v>
      </c>
      <c r="S1" s="134" t="s">
        <v>199</v>
      </c>
      <c r="T1" s="134" t="s">
        <v>200</v>
      </c>
      <c r="U1" s="135" t="s">
        <v>160</v>
      </c>
      <c r="V1" s="135" t="s">
        <v>161</v>
      </c>
      <c r="W1" s="134" t="s">
        <v>66</v>
      </c>
      <c r="X1" s="134" t="s">
        <v>162</v>
      </c>
      <c r="Y1" s="134" t="s">
        <v>131</v>
      </c>
      <c r="Z1" s="134" t="s">
        <v>138</v>
      </c>
    </row>
    <row r="2" spans="1:26" x14ac:dyDescent="0.25">
      <c r="A2" t="s">
        <v>137</v>
      </c>
      <c r="B2" s="135" t="str">
        <f>IF(AND('ADE2'!$M$4&lt;&gt;0,'ADE2'!$R$14&lt;&gt;0),'ADE2'!$L$4/'ADE2'!$R$14,"")</f>
        <v/>
      </c>
      <c r="C2" s="135" t="str">
        <f>IF(AND('ADE3'!$M$4&lt;&gt;0,'ADE3'!$R$14&lt;&gt;0),'ADE3'!$L$4/'ADE3'!$R$14,"")</f>
        <v/>
      </c>
      <c r="D2" s="135" t="str">
        <f>IF(AND('ADE4'!$M$4&lt;&gt;0,'ADE4'!$R$14&lt;&gt;0),'ADE4'!$L$4/'ADE4'!$R$14,"")</f>
        <v/>
      </c>
      <c r="E2" s="135" t="str">
        <f>IF(AND(CAUTI2a!$M$4&lt;&gt;0,CAUTI2a!$R$14&lt;&gt;0),CAUTI2a!$L$4/CAUTI2a!$R$14,"")</f>
        <v/>
      </c>
      <c r="F2" s="135" t="str">
        <f>IF(AND(CDIFF1!$M$4&lt;&gt;0,CDIFF1!$R$14&lt;&gt;0),CDIFF1!$L$4/CDIFF1!$R$14,"")</f>
        <v/>
      </c>
      <c r="G2" s="135" t="str">
        <f>IF(AND(CLABSI2a!$M$4&lt;&gt;0,CLABSI2a!$R$14&lt;&gt;0),CLABSI2a!$L$4/CLABSI2a!$R$14,"")</f>
        <v/>
      </c>
      <c r="H2" s="135" t="str">
        <f>IF(AND(Falls1!$M$4&lt;&gt;0,Falls1!$R$14&lt;&gt;0),Falls1!$L$4/Falls1!$R$14,"")</f>
        <v/>
      </c>
      <c r="I2" s="135" t="str">
        <f>IF(AND(MRSA1!$M$4&lt;&gt;0,MRSA1!$R$14&lt;&gt;0),MRSA1!$L$4/MRSA1!$R$14,"")</f>
        <v/>
      </c>
      <c r="J2" s="135" t="str">
        <f>IF(AND('PrU1'!$M$4&lt;&gt;0,'PrU1'!$R$14&lt;&gt;0),'PrU1'!$L$4/'PrU1'!$R$14,"")</f>
        <v/>
      </c>
      <c r="K2" s="135" t="str">
        <f>IF(AND(READ1!$M$4&lt;&gt;0,READ1!$R$14&lt;&gt;0),READ1!$L$4/READ1!$R$14,"")</f>
        <v/>
      </c>
      <c r="L2" s="135" t="str">
        <f>IF(AND(READ2!$M$4&lt;&gt;0,READ2!$R$14&lt;&gt;0),READ2!$L$4/READ2!$R$14,"")</f>
        <v/>
      </c>
      <c r="M2" s="135" t="str">
        <f>IF(READ1!$M$4="",TotalHarmData!L2,TotalHarmData!K2)</f>
        <v/>
      </c>
      <c r="N2" s="135" t="str">
        <f>IF(AND('SEP1'!$M$4&lt;&gt;0,'SEP1'!$R$12&lt;&gt;0),'SEP1'!$L$4/'SEP1'!$R$12,"")</f>
        <v/>
      </c>
      <c r="O2" s="135" t="str">
        <f>IF(AND('SEP2'!$M$4&lt;&gt;0,'SEP2'!$R$11&lt;&gt;0),'SEP2'!$L$4/'SEP2'!$R$11,"")</f>
        <v/>
      </c>
      <c r="P2" s="135" t="str">
        <f>IF('SEP1'!$M$4="",TotalHarmData!O2,TotalHarmData!N2)</f>
        <v/>
      </c>
      <c r="Q2" s="135" t="str">
        <f>IF(AND(SSI2a!$M$4&lt;&gt;0,SSI2a!$R$14&lt;&gt;0),SSI2a!$L$4/SSI2a!$R$14,"")</f>
        <v/>
      </c>
      <c r="R2" s="135" t="str">
        <f>IF(AND(SSI2b!$M$4&lt;&gt;0,SSI2b!$R$14&lt;&gt;0),SSI2b!$L$4/SSI2b!$R$14,"")</f>
        <v/>
      </c>
      <c r="S2" s="135" t="str">
        <f>IF(AND(SSI2c!$M$4&lt;&gt;0,SSI2c!$R$14&lt;&gt;0),SSI2c!$L$4/SSI2c!$R$14,"")</f>
        <v/>
      </c>
      <c r="T2" s="135" t="str">
        <f>IF(AND(SSI2d!$M$4&lt;&gt;0,SSI2d!$R$14&lt;&gt;0),SSI2d!$L$4/SSI2d!$R$14,"")</f>
        <v/>
      </c>
      <c r="U2" s="135" t="str">
        <f>IF(AND('VAE1'!$M$4&lt;&gt;0,'VAE1'!$R$14&lt;&gt;0),'VAE1'!$L$4/'VAE1'!$R$14,"")</f>
        <v/>
      </c>
      <c r="V2" s="135" t="str">
        <f>IF(AND('VAE2'!$M$4&lt;&gt;0,'VAE2'!$R$14&lt;&gt;0),'VAE2'!$L$4/'VAE2'!$R$14,"")</f>
        <v/>
      </c>
      <c r="W2" s="135" t="str">
        <f>IF('VAE1'!$M$4="",TotalHarmData!V2,TotalHarmData!U2)</f>
        <v/>
      </c>
      <c r="X2" s="135" t="str">
        <f>IF(AND('VTE1'!$M$4&lt;&gt;0,'VTE1'!$R$14&lt;&gt;0),'VTE1'!$L$4/'VTE1'!$R$14,"")</f>
        <v/>
      </c>
      <c r="Y2" s="151">
        <f>IF('Total Harm'!M$4="",SUM(B2,C2,D2,F2,G2,E2,H2,I2,J2,M2,P2,Q2,R2,S2,T2,W2,X2))</f>
        <v>0</v>
      </c>
      <c r="Z2" s="151">
        <f>IF('Total Harm'!M$4="",SUM(B2,C2,D2,E2,F2,G2,H2,I2,J2,P2,Q2,R2,S2,T2,W2,X2))</f>
        <v>0</v>
      </c>
    </row>
    <row r="3" spans="1:26" x14ac:dyDescent="0.25">
      <c r="A3" s="91">
        <v>42186</v>
      </c>
      <c r="B3" s="126">
        <f>'ADE2'!$L7</f>
        <v>0</v>
      </c>
      <c r="C3" s="126">
        <f>'ADE3'!$L7</f>
        <v>0</v>
      </c>
      <c r="D3" s="126">
        <f>'ADE4'!$L7</f>
        <v>0</v>
      </c>
      <c r="E3" s="126">
        <f>CAUTI2a!$L7</f>
        <v>0</v>
      </c>
      <c r="F3" s="126">
        <f>CDIFF1!$L7</f>
        <v>0</v>
      </c>
      <c r="G3" s="126">
        <f>CLABSI2a!$L7</f>
        <v>0</v>
      </c>
      <c r="H3" s="126">
        <f>Falls1!$L7</f>
        <v>0</v>
      </c>
      <c r="I3" s="126">
        <f>MRSA1!$L7</f>
        <v>0</v>
      </c>
      <c r="J3" s="126">
        <f>'PrU1'!$L7</f>
        <v>0</v>
      </c>
      <c r="K3" s="126">
        <f>READ1!$L7</f>
        <v>0</v>
      </c>
      <c r="L3" s="126">
        <f>READ2!$L7</f>
        <v>0</v>
      </c>
      <c r="M3" s="135">
        <f>IF(READ1!$M$4="",TotalHarmData!L3,TotalHarmData!K3)</f>
        <v>0</v>
      </c>
      <c r="N3" s="126">
        <f>'SEP1'!$L7</f>
        <v>0</v>
      </c>
      <c r="O3" s="126">
        <f>'SEP2'!$L7</f>
        <v>0</v>
      </c>
      <c r="P3" s="135">
        <f>IF('SEP1'!$M$4="",TotalHarmData!O3,TotalHarmData!N3)</f>
        <v>0</v>
      </c>
      <c r="Q3" s="126">
        <f>SSI2a!$L7</f>
        <v>0</v>
      </c>
      <c r="R3" s="126">
        <f>SSI2b!$L7</f>
        <v>0</v>
      </c>
      <c r="S3" s="126">
        <f>SSI2c!$L7</f>
        <v>0</v>
      </c>
      <c r="T3" s="126">
        <f>SSI2d!$L7</f>
        <v>0</v>
      </c>
      <c r="U3" s="126">
        <f>'VAE1'!$L7</f>
        <v>0</v>
      </c>
      <c r="V3" s="126">
        <f>'VAE2'!$L7</f>
        <v>0</v>
      </c>
      <c r="W3" s="135">
        <f>IF('VAE1'!$M$4="",TotalHarmData!V3,TotalHarmData!U3)</f>
        <v>0</v>
      </c>
      <c r="X3" s="126">
        <f>'VTE1'!$L7</f>
        <v>0</v>
      </c>
      <c r="Y3" s="151">
        <f>IF('Total Harm'!M$4="",SUM(B3,C3,D3,F3,G3,E3,H3,I3,J3,M3,P3,Q3,R3,S3,T3,W3,X3))</f>
        <v>0</v>
      </c>
      <c r="Z3" s="151">
        <f>IF('Total Harm'!M$4="",SUM(B3,C3,D3,E3,F3,G3,H3,I3,J3,P3,Q3,R3,S3,T3,W3,X3))</f>
        <v>0</v>
      </c>
    </row>
    <row r="4" spans="1:26" x14ac:dyDescent="0.25">
      <c r="A4" s="91">
        <v>42217</v>
      </c>
      <c r="B4" s="126">
        <f>'ADE2'!$L8</f>
        <v>0</v>
      </c>
      <c r="C4" s="126">
        <f>'ADE3'!$L8</f>
        <v>0</v>
      </c>
      <c r="D4" s="126">
        <f>'ADE4'!$L8</f>
        <v>0</v>
      </c>
      <c r="E4" s="126">
        <f>CAUTI2a!$L8</f>
        <v>0</v>
      </c>
      <c r="F4" s="126">
        <f>CDIFF1!$L8</f>
        <v>0</v>
      </c>
      <c r="G4" s="126">
        <f>CLABSI2a!$L8</f>
        <v>0</v>
      </c>
      <c r="H4" s="126">
        <f>Falls1!$L8</f>
        <v>0</v>
      </c>
      <c r="I4" s="126">
        <f>MRSA1!$L8</f>
        <v>0</v>
      </c>
      <c r="J4" s="126">
        <f>'PrU1'!$L8</f>
        <v>0</v>
      </c>
      <c r="K4" s="126">
        <f>READ1!$L8</f>
        <v>0</v>
      </c>
      <c r="L4" s="126">
        <f>READ2!$L8</f>
        <v>0</v>
      </c>
      <c r="M4" s="135">
        <f>IF(READ1!$M$4="",TotalHarmData!L4,TotalHarmData!K4)</f>
        <v>0</v>
      </c>
      <c r="N4" s="126">
        <f>'SEP1'!$L8</f>
        <v>0</v>
      </c>
      <c r="O4" s="126">
        <f>'SEP2'!$L8</f>
        <v>0</v>
      </c>
      <c r="P4" s="135">
        <f>IF('SEP1'!$M$4="",TotalHarmData!O4,TotalHarmData!N4)</f>
        <v>0</v>
      </c>
      <c r="Q4" s="126">
        <f>SSI2a!$L8</f>
        <v>0</v>
      </c>
      <c r="R4" s="126">
        <f>SSI2b!$L8</f>
        <v>0</v>
      </c>
      <c r="S4" s="126">
        <f>SSI2c!$L8</f>
        <v>0</v>
      </c>
      <c r="T4" s="126">
        <f>SSI2d!$L8</f>
        <v>0</v>
      </c>
      <c r="U4" s="126">
        <f>'VAE1'!$L8</f>
        <v>0</v>
      </c>
      <c r="V4" s="126">
        <f>'VAE2'!$L8</f>
        <v>0</v>
      </c>
      <c r="W4" s="135">
        <f>IF('VAE1'!$M$4="",TotalHarmData!V4,TotalHarmData!U4)</f>
        <v>0</v>
      </c>
      <c r="X4" s="126">
        <f>'VTE1'!$L8</f>
        <v>0</v>
      </c>
      <c r="Y4" s="151">
        <f>IF('Total Harm'!M$4="",SUM(B4,C4,D4,F4,G4,E4,H4,I4,J4,M4,P4,Q4,R4,S4,T4,W4,X4))</f>
        <v>0</v>
      </c>
      <c r="Z4" s="151">
        <f>IF('Total Harm'!M$4="",SUM(B4,C4,D4,E4,F4,G4,H4,I4,J4,P4,Q4,R4,S4,T4,W4,X4))</f>
        <v>0</v>
      </c>
    </row>
    <row r="5" spans="1:26" x14ac:dyDescent="0.25">
      <c r="A5" s="91">
        <v>42248</v>
      </c>
      <c r="B5" s="126">
        <f>'ADE2'!$L9</f>
        <v>0</v>
      </c>
      <c r="C5" s="126">
        <f>'ADE3'!$L9</f>
        <v>0</v>
      </c>
      <c r="D5" s="126">
        <f>'ADE4'!$L9</f>
        <v>0</v>
      </c>
      <c r="E5" s="126">
        <f>CAUTI2a!$L9</f>
        <v>0</v>
      </c>
      <c r="F5" s="126">
        <f>CDIFF1!$L9</f>
        <v>0</v>
      </c>
      <c r="G5" s="126">
        <f>CLABSI2a!$L9</f>
        <v>0</v>
      </c>
      <c r="H5" s="126">
        <f>Falls1!$L9</f>
        <v>0</v>
      </c>
      <c r="I5" s="126">
        <f>MRSA1!$L9</f>
        <v>0</v>
      </c>
      <c r="J5" s="126">
        <f>'PrU1'!$L9</f>
        <v>0</v>
      </c>
      <c r="K5" s="126">
        <f>READ1!$L9</f>
        <v>0</v>
      </c>
      <c r="L5" s="126">
        <f>READ2!$L9</f>
        <v>0</v>
      </c>
      <c r="M5" s="135">
        <f>IF(READ1!$M$4="",TotalHarmData!L5,TotalHarmData!K5)</f>
        <v>0</v>
      </c>
      <c r="N5" s="126">
        <f>'SEP1'!$L9</f>
        <v>0</v>
      </c>
      <c r="O5" s="126">
        <f>'SEP2'!$L9</f>
        <v>0</v>
      </c>
      <c r="P5" s="135">
        <f>IF('SEP1'!$M$4="",TotalHarmData!O5,TotalHarmData!N5)</f>
        <v>0</v>
      </c>
      <c r="Q5" s="126">
        <f>SSI2a!$L9</f>
        <v>0</v>
      </c>
      <c r="R5" s="126">
        <f>SSI2b!$L9</f>
        <v>0</v>
      </c>
      <c r="S5" s="126">
        <f>SSI2c!$L9</f>
        <v>0</v>
      </c>
      <c r="T5" s="126">
        <f>SSI2d!$L9</f>
        <v>0</v>
      </c>
      <c r="U5" s="126">
        <f>'VAE1'!$L9</f>
        <v>0</v>
      </c>
      <c r="V5" s="126">
        <f>'VAE2'!$L9</f>
        <v>0</v>
      </c>
      <c r="W5" s="135">
        <f>IF('VAE1'!$M$4="",TotalHarmData!V5,TotalHarmData!U5)</f>
        <v>0</v>
      </c>
      <c r="X5" s="126">
        <f>'VTE1'!$L9</f>
        <v>0</v>
      </c>
      <c r="Y5" s="151">
        <f>IF('Total Harm'!M$4="",SUM(B5,C5,D5,F5,G5,E5,H5,I5,J5,M5,P5,Q5,R5,S5,T5,W5,X5))</f>
        <v>0</v>
      </c>
      <c r="Z5" s="151">
        <f>IF('Total Harm'!M$4="",SUM(B5,C5,D5,E5,F5,G5,H5,I5,J5,P5,Q5,R5,S5,T5,W5,X5))</f>
        <v>0</v>
      </c>
    </row>
    <row r="6" spans="1:26" x14ac:dyDescent="0.25">
      <c r="A6" s="91">
        <v>42278</v>
      </c>
      <c r="B6" s="126">
        <f>'ADE2'!$L10</f>
        <v>0</v>
      </c>
      <c r="C6" s="126">
        <f>'ADE3'!$L10</f>
        <v>0</v>
      </c>
      <c r="D6" s="126">
        <f>'ADE4'!$L10</f>
        <v>0</v>
      </c>
      <c r="E6" s="126">
        <f>CAUTI2a!$L10</f>
        <v>0</v>
      </c>
      <c r="F6" s="126">
        <f>CDIFF1!$L10</f>
        <v>0</v>
      </c>
      <c r="G6" s="126">
        <f>CLABSI2a!$L10</f>
        <v>0</v>
      </c>
      <c r="H6" s="126">
        <f>Falls1!$L10</f>
        <v>0</v>
      </c>
      <c r="I6" s="126">
        <f>MRSA1!$L10</f>
        <v>0</v>
      </c>
      <c r="J6" s="126">
        <f>'PrU1'!$L10</f>
        <v>0</v>
      </c>
      <c r="K6" s="126">
        <f>READ1!$L10</f>
        <v>0</v>
      </c>
      <c r="L6" s="126">
        <f>READ2!$L10</f>
        <v>0</v>
      </c>
      <c r="M6" s="135">
        <f>IF(READ1!$M$4="",TotalHarmData!L6,TotalHarmData!K6)</f>
        <v>0</v>
      </c>
      <c r="N6" s="152">
        <f>'SEP1'!L10</f>
        <v>0</v>
      </c>
      <c r="O6" s="126">
        <f>'SEP2'!$L10</f>
        <v>0</v>
      </c>
      <c r="P6" s="135">
        <f>IF('SEP1'!$M$4="",TotalHarmData!O6,TotalHarmData!N6)</f>
        <v>0</v>
      </c>
      <c r="Q6" s="126">
        <f>SSI2a!$L10</f>
        <v>0</v>
      </c>
      <c r="R6" s="126">
        <f>SSI2b!$L10</f>
        <v>0</v>
      </c>
      <c r="S6" s="126">
        <f>SSI2c!$L10</f>
        <v>0</v>
      </c>
      <c r="T6" s="126">
        <f>SSI2d!$L10</f>
        <v>0</v>
      </c>
      <c r="U6" s="126">
        <f>'VAE1'!$L10</f>
        <v>0</v>
      </c>
      <c r="V6" s="126">
        <f>'VAE2'!$L10</f>
        <v>0</v>
      </c>
      <c r="W6" s="135">
        <f>IF('VAE1'!$M$4="",TotalHarmData!V6,TotalHarmData!U6)</f>
        <v>0</v>
      </c>
      <c r="X6" s="126">
        <f>'VTE1'!$L10</f>
        <v>0</v>
      </c>
      <c r="Y6" s="151">
        <f>IF('Total Harm'!M$4="",SUM(B6,C6,D6,F6,G6,E6,H6,I6,J6,M6,P6,Q6,R6,S6,T6,W6,X6))</f>
        <v>0</v>
      </c>
      <c r="Z6" s="151">
        <f>IF('Total Harm'!M$4="",SUM(B6,C6,D6,E6,F6,G6,H6,I6,J6,P6,Q6,R6,S6,T6,W6,X6))</f>
        <v>0</v>
      </c>
    </row>
    <row r="7" spans="1:26" x14ac:dyDescent="0.25">
      <c r="A7" s="91">
        <v>42309</v>
      </c>
      <c r="B7" s="126">
        <f>'ADE2'!$L11</f>
        <v>0</v>
      </c>
      <c r="C7" s="126">
        <f>'ADE3'!$L11</f>
        <v>0</v>
      </c>
      <c r="D7" s="126">
        <f>'ADE4'!$L11</f>
        <v>0</v>
      </c>
      <c r="E7" s="126">
        <f>CAUTI2a!$L11</f>
        <v>0</v>
      </c>
      <c r="F7" s="126">
        <f>CDIFF1!$L11</f>
        <v>0</v>
      </c>
      <c r="G7" s="126">
        <f>CLABSI2a!$L11</f>
        <v>0</v>
      </c>
      <c r="H7" s="126">
        <f>Falls1!$L11</f>
        <v>0</v>
      </c>
      <c r="I7" s="126">
        <f>MRSA1!$L11</f>
        <v>0</v>
      </c>
      <c r="J7" s="126">
        <f>'PrU1'!$L11</f>
        <v>0</v>
      </c>
      <c r="K7" s="126">
        <f>READ1!$L11</f>
        <v>0</v>
      </c>
      <c r="L7" s="126">
        <f>READ2!$L11</f>
        <v>0</v>
      </c>
      <c r="M7" s="135">
        <f>IF(READ1!$M$4="",TotalHarmData!L7,TotalHarmData!K7)</f>
        <v>0</v>
      </c>
      <c r="N7" s="126">
        <f>'SEP1'!$L11</f>
        <v>0</v>
      </c>
      <c r="O7" s="126">
        <f>'SEP2'!$L11</f>
        <v>0</v>
      </c>
      <c r="P7" s="135">
        <f>IF('SEP1'!$M$4="",TotalHarmData!O7,TotalHarmData!N7)</f>
        <v>0</v>
      </c>
      <c r="Q7" s="126">
        <f>SSI2a!$L11</f>
        <v>0</v>
      </c>
      <c r="R7" s="126">
        <f>SSI2b!$L11</f>
        <v>0</v>
      </c>
      <c r="S7" s="126">
        <f>SSI2c!$L11</f>
        <v>0</v>
      </c>
      <c r="T7" s="126">
        <f>SSI2d!$L11</f>
        <v>0</v>
      </c>
      <c r="U7" s="126">
        <f>'VAE1'!$L11</f>
        <v>0</v>
      </c>
      <c r="V7" s="126">
        <f>'VAE2'!$L11</f>
        <v>0</v>
      </c>
      <c r="W7" s="135">
        <f>IF('VAE1'!$M$4="",TotalHarmData!V7,TotalHarmData!U7)</f>
        <v>0</v>
      </c>
      <c r="X7" s="126">
        <f>'VTE1'!$L11</f>
        <v>0</v>
      </c>
      <c r="Y7" s="151">
        <f>IF('Total Harm'!M$4="",SUM(B7,C7,D7,F7,G7,E7,H7,I7,J7,M7,P7,Q7,R7,S7,T7,W7,X7))</f>
        <v>0</v>
      </c>
      <c r="Z7" s="151">
        <f>IF('Total Harm'!M$4="",SUM(B7,C7,D7,E7,F7,G7,H7,I7,J7,P7,Q7,R7,S7,T7,W7,X7))</f>
        <v>0</v>
      </c>
    </row>
    <row r="8" spans="1:26" x14ac:dyDescent="0.25">
      <c r="A8" s="91">
        <v>42339</v>
      </c>
      <c r="B8" s="126">
        <f>'ADE2'!$L12</f>
        <v>0</v>
      </c>
      <c r="C8" s="126">
        <f>'ADE3'!$L12</f>
        <v>0</v>
      </c>
      <c r="D8" s="126">
        <f>'ADE4'!$L12</f>
        <v>0</v>
      </c>
      <c r="E8" s="126">
        <f>CAUTI2a!$L12</f>
        <v>0</v>
      </c>
      <c r="F8" s="126">
        <f>CDIFF1!$L12</f>
        <v>0</v>
      </c>
      <c r="G8" s="126">
        <f>CLABSI2a!$L12</f>
        <v>0</v>
      </c>
      <c r="H8" s="126">
        <f>Falls1!$L12</f>
        <v>0</v>
      </c>
      <c r="I8" s="126">
        <f>MRSA1!$L12</f>
        <v>0</v>
      </c>
      <c r="J8" s="126">
        <f>'PrU1'!$L12</f>
        <v>0</v>
      </c>
      <c r="K8" s="126">
        <f>READ1!$L12</f>
        <v>0</v>
      </c>
      <c r="L8" s="126">
        <f>READ2!$L12</f>
        <v>0</v>
      </c>
      <c r="M8" s="135">
        <f>IF(READ1!$M$4="",TotalHarmData!L8,TotalHarmData!K8)</f>
        <v>0</v>
      </c>
      <c r="N8" s="126">
        <f>'SEP1'!$L11</f>
        <v>0</v>
      </c>
      <c r="O8" s="126">
        <f>'SEP2'!$L12</f>
        <v>0</v>
      </c>
      <c r="P8" s="135">
        <f>IF('SEP1'!$M$4="",TotalHarmData!O8,TotalHarmData!N8)</f>
        <v>0</v>
      </c>
      <c r="Q8" s="126">
        <f>SSI2a!$L12</f>
        <v>0</v>
      </c>
      <c r="R8" s="126">
        <f>SSI2b!$L12</f>
        <v>0</v>
      </c>
      <c r="S8" s="126">
        <f>SSI2c!$L12</f>
        <v>0</v>
      </c>
      <c r="T8" s="126">
        <f>SSI2d!$L12</f>
        <v>0</v>
      </c>
      <c r="U8" s="126">
        <f>'VAE1'!$L12</f>
        <v>0</v>
      </c>
      <c r="V8" s="126">
        <f>'VAE2'!$L12</f>
        <v>0</v>
      </c>
      <c r="W8" s="135">
        <f>IF('VAE1'!$M$4="",TotalHarmData!V8,TotalHarmData!U8)</f>
        <v>0</v>
      </c>
      <c r="X8" s="126">
        <f>'VTE1'!$L12</f>
        <v>0</v>
      </c>
      <c r="Y8" s="151">
        <f>IF('Total Harm'!M$4="",SUM(B8,C8,D8,F8,G8,E8,H8,I8,J8,M8,P8,Q8,R8,S8,T8,W8,X8))</f>
        <v>0</v>
      </c>
      <c r="Z8" s="151">
        <f>IF('Total Harm'!M$4="",SUM(B8,C8,D8,E8,F8,G8,H8,I8,J8,P8,Q8,R8,S8,T8,W8,X8))</f>
        <v>0</v>
      </c>
    </row>
    <row r="9" spans="1:26" x14ac:dyDescent="0.25">
      <c r="A9" s="91">
        <v>42370</v>
      </c>
      <c r="B9" s="126">
        <f>'ADE2'!$L13</f>
        <v>0</v>
      </c>
      <c r="C9" s="126">
        <f>'ADE3'!$L13</f>
        <v>0</v>
      </c>
      <c r="D9" s="126">
        <f>'ADE4'!$L13</f>
        <v>0</v>
      </c>
      <c r="E9" s="126">
        <f>CAUTI2a!$L13</f>
        <v>0</v>
      </c>
      <c r="F9" s="126">
        <f>CDIFF1!$L13</f>
        <v>0</v>
      </c>
      <c r="G9" s="126">
        <f>CLABSI2a!$L13</f>
        <v>0</v>
      </c>
      <c r="H9" s="126">
        <f>Falls1!$L13</f>
        <v>0</v>
      </c>
      <c r="I9" s="126">
        <f>MRSA1!$L13</f>
        <v>0</v>
      </c>
      <c r="J9" s="126">
        <f>'PrU1'!$L13</f>
        <v>0</v>
      </c>
      <c r="K9" s="126">
        <f>READ1!$L13</f>
        <v>0</v>
      </c>
      <c r="L9" s="126">
        <f>READ2!$L13</f>
        <v>0</v>
      </c>
      <c r="M9" s="135">
        <f>IF(READ1!$M$4="",TotalHarmData!L9,TotalHarmData!K9)</f>
        <v>0</v>
      </c>
      <c r="N9" s="126">
        <f>'SEP1'!$L12</f>
        <v>0</v>
      </c>
      <c r="O9" s="126">
        <f>'SEP2'!$L13</f>
        <v>0</v>
      </c>
      <c r="P9" s="135">
        <f>IF('SEP1'!$M$4="",TotalHarmData!O9,TotalHarmData!N9)</f>
        <v>0</v>
      </c>
      <c r="Q9" s="126">
        <f>SSI2a!$L13</f>
        <v>0</v>
      </c>
      <c r="R9" s="126">
        <f>SSI2b!$L13</f>
        <v>0</v>
      </c>
      <c r="S9" s="126">
        <f>SSI2c!$L13</f>
        <v>0</v>
      </c>
      <c r="T9" s="126">
        <f>SSI2d!$L13</f>
        <v>0</v>
      </c>
      <c r="U9" s="126">
        <f>'VAE1'!$L13</f>
        <v>0</v>
      </c>
      <c r="V9" s="126">
        <f>'VAE2'!$L13</f>
        <v>0</v>
      </c>
      <c r="W9" s="135">
        <f>IF('VAE1'!$M$4="",TotalHarmData!V9,TotalHarmData!U9)</f>
        <v>0</v>
      </c>
      <c r="X9" s="126">
        <f>'VTE1'!$L13</f>
        <v>0</v>
      </c>
      <c r="Y9" s="151">
        <f>IF('Total Harm'!M$4="",SUM(B9,C9,D9,F9,G9,E9,H9,I9,J9,M9,P9,Q9,R9,S9,T9,W9,X9))</f>
        <v>0</v>
      </c>
      <c r="Z9" s="151">
        <f>IF('Total Harm'!M$4="",SUM(B9,C9,D9,E9,F9,G9,H9,I9,J9,P9,Q9,R9,S9,T9,W9,X9))</f>
        <v>0</v>
      </c>
    </row>
    <row r="10" spans="1:26" x14ac:dyDescent="0.25">
      <c r="A10" s="91">
        <v>42401</v>
      </c>
      <c r="B10" s="126">
        <f>'ADE2'!$L14</f>
        <v>0</v>
      </c>
      <c r="C10" s="126">
        <f>'ADE3'!$L14</f>
        <v>0</v>
      </c>
      <c r="D10" s="126">
        <f>'ADE4'!$L14</f>
        <v>0</v>
      </c>
      <c r="E10" s="126">
        <f>CAUTI2a!$L14</f>
        <v>0</v>
      </c>
      <c r="F10" s="126">
        <f>CDIFF1!$L14</f>
        <v>0</v>
      </c>
      <c r="G10" s="126">
        <f>CLABSI2a!$L14</f>
        <v>0</v>
      </c>
      <c r="H10" s="126">
        <f>Falls1!$L14</f>
        <v>0</v>
      </c>
      <c r="I10" s="126">
        <f>MRSA1!$L14</f>
        <v>0</v>
      </c>
      <c r="J10" s="126">
        <f>'PrU1'!$L14</f>
        <v>0</v>
      </c>
      <c r="K10" s="126">
        <f>READ1!$L14</f>
        <v>0</v>
      </c>
      <c r="L10" s="126">
        <f>READ2!$L14</f>
        <v>0</v>
      </c>
      <c r="M10" s="135">
        <f>IF(READ1!$M$4="",TotalHarmData!L10,TotalHarmData!K10)</f>
        <v>0</v>
      </c>
      <c r="N10" s="126">
        <f>'SEP1'!$L13</f>
        <v>0</v>
      </c>
      <c r="O10" s="126">
        <f>'SEP2'!$L14</f>
        <v>0</v>
      </c>
      <c r="P10" s="135">
        <f>IF('SEP1'!$M$4="",TotalHarmData!O10,TotalHarmData!N10)</f>
        <v>0</v>
      </c>
      <c r="Q10" s="126">
        <f>SSI2a!$L14</f>
        <v>0</v>
      </c>
      <c r="R10" s="126">
        <f>SSI2b!$L14</f>
        <v>0</v>
      </c>
      <c r="S10" s="126">
        <f>SSI2c!$L14</f>
        <v>0</v>
      </c>
      <c r="T10" s="126">
        <f>SSI2d!$L14</f>
        <v>0</v>
      </c>
      <c r="U10" s="126">
        <f>'VAE1'!$L14</f>
        <v>0</v>
      </c>
      <c r="V10" s="126">
        <f>'VAE2'!$L14</f>
        <v>0</v>
      </c>
      <c r="W10" s="135">
        <f>IF('VAE1'!$M$4="",TotalHarmData!V10,TotalHarmData!U10)</f>
        <v>0</v>
      </c>
      <c r="X10" s="126">
        <f>'VTE1'!$L14</f>
        <v>0</v>
      </c>
      <c r="Y10" s="151">
        <f>IF('Total Harm'!M$4="",SUM(B10,C10,D10,F10,G10,E10,H10,I10,J10,M10,P10,Q10,R10,S10,T10,W10,X10))</f>
        <v>0</v>
      </c>
      <c r="Z10" s="151">
        <f>IF('Total Harm'!M$4="",SUM(B10,C10,D10,E10,F10,G10,H10,I10,J10,P10,Q10,R10,S10,T10,W10,X10))</f>
        <v>0</v>
      </c>
    </row>
    <row r="11" spans="1:26" x14ac:dyDescent="0.25">
      <c r="A11" s="91">
        <v>42430</v>
      </c>
      <c r="B11" s="126">
        <f>'ADE2'!$L15</f>
        <v>0</v>
      </c>
      <c r="C11" s="126">
        <f>'ADE3'!$L15</f>
        <v>0</v>
      </c>
      <c r="D11" s="126">
        <f>'ADE4'!$L15</f>
        <v>0</v>
      </c>
      <c r="E11" s="126">
        <f>CAUTI2a!$L15</f>
        <v>0</v>
      </c>
      <c r="F11" s="126">
        <f>CDIFF1!$L15</f>
        <v>0</v>
      </c>
      <c r="G11" s="126">
        <f>CLABSI2a!$L15</f>
        <v>0</v>
      </c>
      <c r="H11" s="126">
        <f>Falls1!$L15</f>
        <v>0</v>
      </c>
      <c r="I11" s="126">
        <f>MRSA1!$L15</f>
        <v>0</v>
      </c>
      <c r="J11" s="126">
        <f>'PrU1'!$L15</f>
        <v>0</v>
      </c>
      <c r="K11" s="126">
        <f>READ1!$L15</f>
        <v>0</v>
      </c>
      <c r="L11" s="126">
        <f>READ2!$L15</f>
        <v>0</v>
      </c>
      <c r="M11" s="135">
        <f>IF(READ1!$M$4="",TotalHarmData!L11,TotalHarmData!K11)</f>
        <v>0</v>
      </c>
      <c r="N11" s="126">
        <f>'SEP1'!$L14</f>
        <v>0</v>
      </c>
      <c r="O11" s="126">
        <f>'SEP2'!$L15</f>
        <v>0</v>
      </c>
      <c r="P11" s="135">
        <f>IF('SEP1'!$M$4="",TotalHarmData!O11,TotalHarmData!N11)</f>
        <v>0</v>
      </c>
      <c r="Q11" s="126">
        <f>SSI2a!$L15</f>
        <v>0</v>
      </c>
      <c r="R11" s="126">
        <f>SSI2b!$L15</f>
        <v>0</v>
      </c>
      <c r="S11" s="126">
        <f>SSI2c!$L15</f>
        <v>0</v>
      </c>
      <c r="T11" s="126">
        <f>SSI2d!$L15</f>
        <v>0</v>
      </c>
      <c r="U11" s="126">
        <f>'VAE1'!$L15</f>
        <v>0</v>
      </c>
      <c r="V11" s="126">
        <f>'VAE2'!$L15</f>
        <v>0</v>
      </c>
      <c r="W11" s="135">
        <f>IF('VAE1'!$M$4="",TotalHarmData!V11,TotalHarmData!U11)</f>
        <v>0</v>
      </c>
      <c r="X11" s="126">
        <f>'VTE1'!$L15</f>
        <v>0</v>
      </c>
      <c r="Y11" s="151">
        <f>IF('Total Harm'!M$4="",SUM(B11,C11,D11,F11,G11,E11,H11,I11,J11,M11,P11,Q11,R11,S11,T11,W11,X11))</f>
        <v>0</v>
      </c>
      <c r="Z11" s="151">
        <f>IF('Total Harm'!M$4="",SUM(B11,C11,D11,E11,F11,G11,H11,I11,J11,P11,Q11,R11,S11,T11,W11,X11))</f>
        <v>0</v>
      </c>
    </row>
    <row r="12" spans="1:26" x14ac:dyDescent="0.25">
      <c r="A12" s="91">
        <v>42461</v>
      </c>
      <c r="B12" s="126">
        <f>'ADE2'!$L16</f>
        <v>0</v>
      </c>
      <c r="C12" s="126">
        <f>'ADE3'!$L16</f>
        <v>0</v>
      </c>
      <c r="D12" s="126">
        <f>'ADE4'!$L16</f>
        <v>0</v>
      </c>
      <c r="E12" s="126">
        <f>CAUTI2a!$L16</f>
        <v>0</v>
      </c>
      <c r="F12" s="126">
        <f>CDIFF1!$L16</f>
        <v>0</v>
      </c>
      <c r="G12" s="126">
        <f>CLABSI2a!$L16</f>
        <v>0</v>
      </c>
      <c r="H12" s="126">
        <f>Falls1!$L16</f>
        <v>0</v>
      </c>
      <c r="I12" s="126">
        <f>MRSA1!$L16</f>
        <v>0</v>
      </c>
      <c r="J12" s="126">
        <f>'PrU1'!$L16</f>
        <v>0</v>
      </c>
      <c r="K12" s="126">
        <f>READ1!$L16</f>
        <v>0</v>
      </c>
      <c r="L12" s="126">
        <f>READ2!$L16</f>
        <v>0</v>
      </c>
      <c r="M12" s="135">
        <f>IF(READ1!$M$4="",TotalHarmData!L12,TotalHarmData!K12)</f>
        <v>0</v>
      </c>
      <c r="N12" s="126">
        <f>'SEP1'!$L15</f>
        <v>0</v>
      </c>
      <c r="O12" s="126">
        <f>'SEP2'!$L16</f>
        <v>0</v>
      </c>
      <c r="P12" s="135">
        <f>IF('SEP1'!$M$4="",TotalHarmData!O12,TotalHarmData!N12)</f>
        <v>0</v>
      </c>
      <c r="Q12" s="126">
        <f>SSI2a!$L16</f>
        <v>0</v>
      </c>
      <c r="R12" s="126">
        <f>SSI2b!$L16</f>
        <v>0</v>
      </c>
      <c r="S12" s="126">
        <f>SSI2c!$L16</f>
        <v>0</v>
      </c>
      <c r="T12" s="126">
        <f>SSI2d!$L16</f>
        <v>0</v>
      </c>
      <c r="U12" s="126">
        <f>'VAE1'!$L16</f>
        <v>0</v>
      </c>
      <c r="V12" s="126">
        <f>'VAE2'!$L16</f>
        <v>0</v>
      </c>
      <c r="W12" s="135">
        <f>IF('VAE1'!$M$4="",TotalHarmData!V12,TotalHarmData!U12)</f>
        <v>0</v>
      </c>
      <c r="X12" s="126">
        <f>'VTE1'!$L16</f>
        <v>0</v>
      </c>
      <c r="Y12" s="151">
        <f>IF('Total Harm'!M$4="",SUM(B12,C12,D12,F12,G12,E12,H12,I12,J12,M12,P12,Q12,R12,S12,T12,W12,X12))</f>
        <v>0</v>
      </c>
      <c r="Z12" s="151">
        <f>IF('Total Harm'!M$4="",SUM(B12,C12,D12,E12,F12,G12,H12,I12,J12,P12,Q12,R12,S12,T12,W12,X12))</f>
        <v>0</v>
      </c>
    </row>
    <row r="13" spans="1:26" x14ac:dyDescent="0.25">
      <c r="A13" s="91">
        <v>42491</v>
      </c>
      <c r="B13" s="126">
        <f>'ADE2'!$L17</f>
        <v>0</v>
      </c>
      <c r="C13" s="126">
        <f>'ADE3'!$L17</f>
        <v>0</v>
      </c>
      <c r="D13" s="126">
        <f>'ADE4'!$L17</f>
        <v>0</v>
      </c>
      <c r="E13" s="126">
        <f>CAUTI2a!$L17</f>
        <v>0</v>
      </c>
      <c r="F13" s="126">
        <f>CDIFF1!$L17</f>
        <v>0</v>
      </c>
      <c r="G13" s="126">
        <f>CLABSI2a!$L17</f>
        <v>0</v>
      </c>
      <c r="H13" s="126">
        <f>Falls1!$L17</f>
        <v>0</v>
      </c>
      <c r="I13" s="126">
        <f>MRSA1!$L17</f>
        <v>0</v>
      </c>
      <c r="J13" s="126">
        <f>'PrU1'!$L17</f>
        <v>0</v>
      </c>
      <c r="K13" s="126">
        <f>READ1!$L17</f>
        <v>0</v>
      </c>
      <c r="L13" s="126">
        <f>READ2!$L17</f>
        <v>0</v>
      </c>
      <c r="M13" s="135">
        <f>IF(READ1!$M$4="",TotalHarmData!L13,TotalHarmData!K13)</f>
        <v>0</v>
      </c>
      <c r="N13" s="126">
        <f>'SEP1'!$L16</f>
        <v>0</v>
      </c>
      <c r="O13" s="126">
        <f>'SEP2'!$L17</f>
        <v>0</v>
      </c>
      <c r="P13" s="135">
        <f>IF('SEP1'!$M$4="",TotalHarmData!O13,TotalHarmData!N13)</f>
        <v>0</v>
      </c>
      <c r="Q13" s="126">
        <f>SSI2a!$L17</f>
        <v>0</v>
      </c>
      <c r="R13" s="126">
        <f>SSI2b!$L17</f>
        <v>0</v>
      </c>
      <c r="S13" s="126">
        <f>SSI2c!$L17</f>
        <v>0</v>
      </c>
      <c r="T13" s="126">
        <f>SSI2d!$L17</f>
        <v>0</v>
      </c>
      <c r="U13" s="126">
        <f>'VAE1'!$L17</f>
        <v>0</v>
      </c>
      <c r="V13" s="126">
        <f>'VAE2'!$L17</f>
        <v>0</v>
      </c>
      <c r="W13" s="135">
        <f>IF('VAE1'!$M$4="",TotalHarmData!V13,TotalHarmData!U13)</f>
        <v>0</v>
      </c>
      <c r="X13" s="126">
        <f>'VTE1'!$L17</f>
        <v>0</v>
      </c>
      <c r="Y13" s="151">
        <f>IF('Total Harm'!M$4="",SUM(B13,C13,D13,F13,G13,E13,H13,I13,J13,M13,P13,Q13,R13,S13,T13,W13,X13))</f>
        <v>0</v>
      </c>
      <c r="Z13" s="151">
        <f>IF('Total Harm'!M$4="",SUM(B13,C13,D13,E13,F13,G13,H13,I13,J13,P13,Q13,R13,S13,T13,W13,X13))</f>
        <v>0</v>
      </c>
    </row>
    <row r="14" spans="1:26" x14ac:dyDescent="0.25">
      <c r="A14" s="91">
        <v>42522</v>
      </c>
      <c r="B14" s="126">
        <f>'ADE2'!$L18</f>
        <v>0</v>
      </c>
      <c r="C14" s="126">
        <f>'ADE3'!$L18</f>
        <v>0</v>
      </c>
      <c r="D14" s="126">
        <f>'ADE4'!$L18</f>
        <v>0</v>
      </c>
      <c r="E14" s="126">
        <f>CAUTI2a!$L18</f>
        <v>0</v>
      </c>
      <c r="F14" s="126">
        <f>CDIFF1!$L18</f>
        <v>0</v>
      </c>
      <c r="G14" s="126">
        <f>CLABSI2a!$L18</f>
        <v>0</v>
      </c>
      <c r="H14" s="126">
        <f>Falls1!$L18</f>
        <v>0</v>
      </c>
      <c r="I14" s="126">
        <f>MRSA1!$L18</f>
        <v>0</v>
      </c>
      <c r="J14" s="126">
        <f>'PrU1'!$L18</f>
        <v>0</v>
      </c>
      <c r="K14" s="126">
        <f>READ1!$L18</f>
        <v>0</v>
      </c>
      <c r="L14" s="126">
        <f>READ2!$L18</f>
        <v>0</v>
      </c>
      <c r="M14" s="135">
        <f>IF(READ1!$M$4="",TotalHarmData!L14,TotalHarmData!K14)</f>
        <v>0</v>
      </c>
      <c r="N14" s="126">
        <f>'SEP1'!$L17</f>
        <v>0</v>
      </c>
      <c r="O14" s="126">
        <f>'SEP2'!$L18</f>
        <v>0</v>
      </c>
      <c r="P14" s="135">
        <f>IF('SEP1'!$M$4="",TotalHarmData!O14,TotalHarmData!N14)</f>
        <v>0</v>
      </c>
      <c r="Q14" s="126">
        <f>SSI2a!$L18</f>
        <v>0</v>
      </c>
      <c r="R14" s="126">
        <f>SSI2b!$L18</f>
        <v>0</v>
      </c>
      <c r="S14" s="126">
        <f>SSI2c!$L18</f>
        <v>0</v>
      </c>
      <c r="T14" s="126">
        <f>SSI2d!$L18</f>
        <v>0</v>
      </c>
      <c r="U14" s="126">
        <f>'VAE1'!$L18</f>
        <v>0</v>
      </c>
      <c r="V14" s="126">
        <f>'VAE2'!$L18</f>
        <v>0</v>
      </c>
      <c r="W14" s="135">
        <f>IF('VAE1'!$M$4="",TotalHarmData!V14,TotalHarmData!U14)</f>
        <v>0</v>
      </c>
      <c r="X14" s="126">
        <f>'VTE1'!$L18</f>
        <v>0</v>
      </c>
      <c r="Y14" s="151">
        <f>IF('Total Harm'!M$4="",SUM(B14,C14,D14,F14,G14,E14,H14,I14,J14,M14,P14,Q14,R14,S14,T14,W14,X14))</f>
        <v>0</v>
      </c>
      <c r="Z14" s="151">
        <f>IF('Total Harm'!M$4="",SUM(B14,C14,D14,E14,F14,G14,H14,I14,J14,P14,Q14,R14,S14,T14,W14,X14))</f>
        <v>0</v>
      </c>
    </row>
    <row r="15" spans="1:26" x14ac:dyDescent="0.25">
      <c r="A15" s="91">
        <v>42552</v>
      </c>
      <c r="B15" s="126">
        <f>'ADE2'!$L19</f>
        <v>0</v>
      </c>
      <c r="C15" s="126">
        <f>'ADE3'!$L19</f>
        <v>0</v>
      </c>
      <c r="D15" s="126">
        <f>'ADE4'!$L19</f>
        <v>0</v>
      </c>
      <c r="E15" s="126">
        <f>CAUTI2a!$L19</f>
        <v>0</v>
      </c>
      <c r="F15" s="126">
        <f>CDIFF1!$L19</f>
        <v>0</v>
      </c>
      <c r="G15" s="126">
        <f>CLABSI2a!$L19</f>
        <v>0</v>
      </c>
      <c r="H15" s="126">
        <f>Falls1!$L19</f>
        <v>0</v>
      </c>
      <c r="I15" s="126">
        <f>MRSA1!$L19</f>
        <v>0</v>
      </c>
      <c r="J15" s="126">
        <f>'PrU1'!$L19</f>
        <v>0</v>
      </c>
      <c r="K15" s="126">
        <f>READ1!$L19</f>
        <v>0</v>
      </c>
      <c r="L15" s="126">
        <f>READ2!$L19</f>
        <v>0</v>
      </c>
      <c r="M15" s="135">
        <f>IF(READ1!$M$4="",TotalHarmData!L15,TotalHarmData!K15)</f>
        <v>0</v>
      </c>
      <c r="N15" s="126">
        <f>'SEP1'!$L18</f>
        <v>0</v>
      </c>
      <c r="O15" s="126">
        <f>'SEP2'!$L19</f>
        <v>0</v>
      </c>
      <c r="P15" s="135">
        <f>IF('SEP1'!$M$4="",TotalHarmData!O15,TotalHarmData!N15)</f>
        <v>0</v>
      </c>
      <c r="Q15" s="126">
        <f>SSI2a!$L19</f>
        <v>0</v>
      </c>
      <c r="R15" s="126">
        <f>SSI2b!$L19</f>
        <v>0</v>
      </c>
      <c r="S15" s="126">
        <f>SSI2c!$L19</f>
        <v>0</v>
      </c>
      <c r="T15" s="126">
        <f>SSI2d!$L19</f>
        <v>0</v>
      </c>
      <c r="U15" s="126">
        <f>'VAE1'!$L19</f>
        <v>0</v>
      </c>
      <c r="V15" s="126">
        <f>'VAE2'!$L19</f>
        <v>0</v>
      </c>
      <c r="W15" s="135">
        <f>IF('VAE1'!$M$4="",TotalHarmData!V15,TotalHarmData!U15)</f>
        <v>0</v>
      </c>
      <c r="X15" s="126">
        <f>'VTE1'!$L19</f>
        <v>0</v>
      </c>
      <c r="Y15" s="151">
        <f>IF('Total Harm'!M$4="",SUM(B15,C15,D15,F15,G15,E15,H15,I15,J15,M15,P15,Q15,R15,S15,T15,W15,X15))</f>
        <v>0</v>
      </c>
      <c r="Z15" s="151">
        <f>IF('Total Harm'!M$4="",SUM(B15,C15,D15,E15,F15,G15,H15,I15,J15,P15,Q15,R15,S15,T15,W15,X15))</f>
        <v>0</v>
      </c>
    </row>
    <row r="16" spans="1:26" x14ac:dyDescent="0.25">
      <c r="A16" s="91">
        <v>42583</v>
      </c>
      <c r="B16" s="126">
        <f>'ADE2'!$L20</f>
        <v>0</v>
      </c>
      <c r="C16" s="126">
        <f>'ADE3'!$L20</f>
        <v>0</v>
      </c>
      <c r="D16" s="126">
        <f>'ADE4'!$L20</f>
        <v>0</v>
      </c>
      <c r="E16" s="126">
        <f>CAUTI2a!$L20</f>
        <v>0</v>
      </c>
      <c r="F16" s="126">
        <f>CDIFF1!$L20</f>
        <v>0</v>
      </c>
      <c r="G16" s="126">
        <f>CLABSI2a!$L20</f>
        <v>0</v>
      </c>
      <c r="H16" s="126">
        <f>Falls1!$L20</f>
        <v>0</v>
      </c>
      <c r="I16" s="126">
        <f>MRSA1!$L20</f>
        <v>0</v>
      </c>
      <c r="J16" s="126">
        <f>'PrU1'!$L20</f>
        <v>0</v>
      </c>
      <c r="K16" s="126">
        <f>READ1!$L20</f>
        <v>0</v>
      </c>
      <c r="L16" s="126">
        <f>READ2!$L20</f>
        <v>0</v>
      </c>
      <c r="M16" s="135">
        <f>IF(READ1!$M$4="",TotalHarmData!L16,TotalHarmData!K16)</f>
        <v>0</v>
      </c>
      <c r="N16" s="126">
        <f>'SEP1'!$L19</f>
        <v>0</v>
      </c>
      <c r="O16" s="126">
        <f>'SEP2'!$L20</f>
        <v>0</v>
      </c>
      <c r="P16" s="135">
        <f>IF('SEP1'!$M$4="",TotalHarmData!O16,TotalHarmData!N16)</f>
        <v>0</v>
      </c>
      <c r="Q16" s="126">
        <f>SSI2a!$L20</f>
        <v>0</v>
      </c>
      <c r="R16" s="126">
        <f>SSI2b!$L20</f>
        <v>0</v>
      </c>
      <c r="S16" s="126">
        <f>SSI2c!$L20</f>
        <v>0</v>
      </c>
      <c r="T16" s="126">
        <f>SSI2d!$L20</f>
        <v>0</v>
      </c>
      <c r="U16" s="126">
        <f>'VAE1'!$L20</f>
        <v>0</v>
      </c>
      <c r="V16" s="126">
        <f>'VAE2'!$L20</f>
        <v>0</v>
      </c>
      <c r="W16" s="135">
        <f>IF('VAE1'!$M$4="",TotalHarmData!V16,TotalHarmData!U16)</f>
        <v>0</v>
      </c>
      <c r="X16" s="126">
        <f>'VTE1'!$L20</f>
        <v>0</v>
      </c>
      <c r="Y16" s="151">
        <f>IF('Total Harm'!M$4="",SUM(B16,C16,D16,F16,G16,E16,H16,I16,J16,M16,P16,Q16,R16,S16,T16,W16,X16))</f>
        <v>0</v>
      </c>
      <c r="Z16" s="151">
        <f>IF('Total Harm'!M$4="",SUM(B16,C16,D16,E16,F16,G16,H16,I16,J16,P16,Q16,R16,S16,T16,W16,X16))</f>
        <v>0</v>
      </c>
    </row>
    <row r="17" spans="1:26" x14ac:dyDescent="0.25">
      <c r="A17" s="91">
        <v>42614</v>
      </c>
      <c r="B17" s="126">
        <f>'ADE2'!$L21</f>
        <v>0</v>
      </c>
      <c r="C17" s="126">
        <f>'ADE3'!$L21</f>
        <v>0</v>
      </c>
      <c r="D17" s="126">
        <f>'ADE4'!$L21</f>
        <v>0</v>
      </c>
      <c r="E17" s="126">
        <f>CAUTI2a!$L21</f>
        <v>0</v>
      </c>
      <c r="F17" s="126">
        <f>CDIFF1!$L21</f>
        <v>0</v>
      </c>
      <c r="G17" s="126">
        <f>CLABSI2a!$L21</f>
        <v>0</v>
      </c>
      <c r="H17" s="126">
        <f>Falls1!$L21</f>
        <v>0</v>
      </c>
      <c r="I17" s="126">
        <f>MRSA1!$L21</f>
        <v>0</v>
      </c>
      <c r="J17" s="126">
        <f>'PrU1'!$L21</f>
        <v>0</v>
      </c>
      <c r="K17" s="126">
        <f>READ1!$L21</f>
        <v>0</v>
      </c>
      <c r="L17" s="126">
        <f>READ2!$L21</f>
        <v>0</v>
      </c>
      <c r="M17" s="135">
        <f>IF(READ1!$M$4="",TotalHarmData!L17,TotalHarmData!K17)</f>
        <v>0</v>
      </c>
      <c r="N17" s="126">
        <f>'SEP1'!$L20</f>
        <v>0</v>
      </c>
      <c r="O17" s="126">
        <f>'SEP2'!$L21</f>
        <v>0</v>
      </c>
      <c r="P17" s="135">
        <f>IF('SEP1'!$M$4="",TotalHarmData!O17,TotalHarmData!N17)</f>
        <v>0</v>
      </c>
      <c r="Q17" s="126">
        <f>SSI2a!$L21</f>
        <v>0</v>
      </c>
      <c r="R17" s="126">
        <f>SSI2b!$L21</f>
        <v>0</v>
      </c>
      <c r="S17" s="126">
        <f>SSI2c!$L21</f>
        <v>0</v>
      </c>
      <c r="T17" s="126">
        <f>SSI2d!$L21</f>
        <v>0</v>
      </c>
      <c r="U17" s="126">
        <f>'VAE1'!$L21</f>
        <v>0</v>
      </c>
      <c r="V17" s="126">
        <f>'VAE2'!$L21</f>
        <v>0</v>
      </c>
      <c r="W17" s="135">
        <f>IF('VAE1'!$M$4="",TotalHarmData!V17,TotalHarmData!U17)</f>
        <v>0</v>
      </c>
      <c r="X17" s="126">
        <f>'VTE1'!$L21</f>
        <v>0</v>
      </c>
      <c r="Y17" s="151">
        <f>IF('Total Harm'!M$4="",SUM(B17,C17,D17,F17,G17,E17,H17,I17,J17,M17,P17,Q17,R17,S17,T17,W17,X17))</f>
        <v>0</v>
      </c>
      <c r="Z17" s="151">
        <f>IF('Total Harm'!M$4="",SUM(B17,C17,D17,E17,F17,G17,H17,I17,J17,P17,Q17,R17,S17,T17,W17,X17))</f>
        <v>0</v>
      </c>
    </row>
    <row r="18" spans="1:26" x14ac:dyDescent="0.25">
      <c r="A18" s="91">
        <v>42644</v>
      </c>
      <c r="B18" s="126">
        <f>'ADE2'!$L22</f>
        <v>0</v>
      </c>
      <c r="C18" s="126">
        <f>'ADE3'!$L22</f>
        <v>0</v>
      </c>
      <c r="D18" s="126">
        <f>'ADE4'!$L22</f>
        <v>0</v>
      </c>
      <c r="E18" s="126">
        <f>CAUTI2a!$L22</f>
        <v>0</v>
      </c>
      <c r="F18" s="126">
        <f>CDIFF1!$L22</f>
        <v>0</v>
      </c>
      <c r="G18" s="126">
        <f>CLABSI2a!$L22</f>
        <v>0</v>
      </c>
      <c r="H18" s="126">
        <f>Falls1!$L22</f>
        <v>0</v>
      </c>
      <c r="I18" s="126">
        <f>MRSA1!$L22</f>
        <v>0</v>
      </c>
      <c r="J18" s="126">
        <f>'PrU1'!$L22</f>
        <v>0</v>
      </c>
      <c r="K18" s="126">
        <f>READ1!$L22</f>
        <v>0</v>
      </c>
      <c r="L18" s="126">
        <f>READ2!$L22</f>
        <v>0</v>
      </c>
      <c r="M18" s="135">
        <f>IF(READ1!$M$4="",TotalHarmData!L18,TotalHarmData!K18)</f>
        <v>0</v>
      </c>
      <c r="N18" s="126">
        <f>'SEP1'!$L21</f>
        <v>0</v>
      </c>
      <c r="O18" s="126">
        <f>'SEP2'!$L22</f>
        <v>0</v>
      </c>
      <c r="P18" s="135">
        <f>IF('SEP1'!$M$4="",TotalHarmData!O18,TotalHarmData!N18)</f>
        <v>0</v>
      </c>
      <c r="Q18" s="126">
        <f>SSI2a!$L22</f>
        <v>0</v>
      </c>
      <c r="R18" s="126">
        <f>SSI2b!$L22</f>
        <v>0</v>
      </c>
      <c r="S18" s="126">
        <f>SSI2c!$L22</f>
        <v>0</v>
      </c>
      <c r="T18" s="126">
        <f>SSI2d!$L22</f>
        <v>0</v>
      </c>
      <c r="U18" s="126">
        <f>'VAE1'!$L22</f>
        <v>0</v>
      </c>
      <c r="V18" s="126">
        <f>'VAE2'!$L22</f>
        <v>0</v>
      </c>
      <c r="W18" s="135">
        <f>IF('VAE1'!$M$4="",TotalHarmData!V18,TotalHarmData!U18)</f>
        <v>0</v>
      </c>
      <c r="X18" s="126">
        <f>'VTE1'!$L22</f>
        <v>0</v>
      </c>
      <c r="Y18" s="151">
        <f>IF('Total Harm'!M$4="",SUM(B18,C18,D18,F18,G18,E18,H18,I18,J18,M18,P18,Q18,R18,S18,T18,W18,X18))</f>
        <v>0</v>
      </c>
      <c r="Z18" s="151">
        <f>IF('Total Harm'!M$4="",SUM(B18,C18,D18,E18,F18,G18,H18,I18,J18,P18,Q18,R18,S18,T18,W18,X18))</f>
        <v>0</v>
      </c>
    </row>
    <row r="19" spans="1:26" x14ac:dyDescent="0.25">
      <c r="A19" s="91">
        <v>42675</v>
      </c>
      <c r="B19" s="126">
        <f>'ADE2'!$L23</f>
        <v>0</v>
      </c>
      <c r="C19" s="126">
        <f>'ADE3'!$L23</f>
        <v>0</v>
      </c>
      <c r="D19" s="126">
        <f>'ADE4'!$L23</f>
        <v>0</v>
      </c>
      <c r="E19" s="126">
        <f>CAUTI2a!$L23</f>
        <v>0</v>
      </c>
      <c r="F19" s="126">
        <f>CDIFF1!$L23</f>
        <v>0</v>
      </c>
      <c r="G19" s="126">
        <f>CLABSI2a!$L23</f>
        <v>0</v>
      </c>
      <c r="H19" s="126">
        <f>Falls1!$L23</f>
        <v>0</v>
      </c>
      <c r="I19" s="126">
        <f>MRSA1!$L23</f>
        <v>0</v>
      </c>
      <c r="J19" s="126">
        <f>'PrU1'!$L23</f>
        <v>0</v>
      </c>
      <c r="K19" s="126">
        <f>READ1!$L23</f>
        <v>0</v>
      </c>
      <c r="L19" s="126">
        <f>READ2!$L23</f>
        <v>0</v>
      </c>
      <c r="M19" s="135">
        <f>IF(READ1!$M$4="",TotalHarmData!L19,TotalHarmData!K19)</f>
        <v>0</v>
      </c>
      <c r="N19" s="126">
        <f>'SEP1'!$L22</f>
        <v>0</v>
      </c>
      <c r="O19" s="126">
        <f>'SEP2'!$L23</f>
        <v>0</v>
      </c>
      <c r="P19" s="135">
        <f>IF('SEP1'!$M$4="",TotalHarmData!O19,TotalHarmData!N19)</f>
        <v>0</v>
      </c>
      <c r="Q19" s="126">
        <f>SSI2a!$L23</f>
        <v>0</v>
      </c>
      <c r="R19" s="126">
        <f>SSI2b!$L23</f>
        <v>0</v>
      </c>
      <c r="S19" s="126">
        <f>SSI2c!$L23</f>
        <v>0</v>
      </c>
      <c r="T19" s="126">
        <f>SSI2d!$L23</f>
        <v>0</v>
      </c>
      <c r="U19" s="126">
        <f>'VAE1'!$L23</f>
        <v>0</v>
      </c>
      <c r="V19" s="126">
        <f>'VAE2'!$L23</f>
        <v>0</v>
      </c>
      <c r="W19" s="135">
        <f>IF('VAE1'!$M$4="",TotalHarmData!V19,TotalHarmData!U19)</f>
        <v>0</v>
      </c>
      <c r="X19" s="126">
        <f>'VTE1'!$L23</f>
        <v>0</v>
      </c>
      <c r="Y19" s="151">
        <f>IF('Total Harm'!M$4="",SUM(B19,C19,D19,F19,G19,E19,H19,I19,J19,M19,P19,Q19,R19,S19,T19,W19,X19))</f>
        <v>0</v>
      </c>
      <c r="Z19" s="151">
        <f>IF('Total Harm'!M$4="",SUM(B19,C19,D19,E19,F19,G19,H19,I19,J19,P19,Q19,R19,S19,T19,W19,X19))</f>
        <v>0</v>
      </c>
    </row>
    <row r="20" spans="1:26" x14ac:dyDescent="0.25">
      <c r="A20" s="91">
        <v>42705</v>
      </c>
      <c r="B20" s="126">
        <f>'ADE2'!$L24</f>
        <v>0</v>
      </c>
      <c r="C20" s="126">
        <f>'ADE3'!$L24</f>
        <v>0</v>
      </c>
      <c r="D20" s="126">
        <f>'ADE4'!$L24</f>
        <v>0</v>
      </c>
      <c r="E20" s="126">
        <f>CAUTI2a!$L24</f>
        <v>0</v>
      </c>
      <c r="F20" s="126">
        <f>CDIFF1!$L24</f>
        <v>0</v>
      </c>
      <c r="G20" s="126">
        <f>CLABSI2a!$L24</f>
        <v>0</v>
      </c>
      <c r="H20" s="126">
        <f>Falls1!$L24</f>
        <v>0</v>
      </c>
      <c r="I20" s="126">
        <f>MRSA1!$L24</f>
        <v>0</v>
      </c>
      <c r="J20" s="126">
        <f>'PrU1'!$L24</f>
        <v>0</v>
      </c>
      <c r="K20" s="126">
        <f>READ1!$L24</f>
        <v>0</v>
      </c>
      <c r="L20" s="126">
        <f>READ2!$L24</f>
        <v>0</v>
      </c>
      <c r="M20" s="135">
        <f>IF(READ1!$M$4="",TotalHarmData!L20,TotalHarmData!K20)</f>
        <v>0</v>
      </c>
      <c r="N20" s="126">
        <f>'SEP1'!$L23</f>
        <v>0</v>
      </c>
      <c r="O20" s="126">
        <f>'SEP2'!$L24</f>
        <v>0</v>
      </c>
      <c r="P20" s="135">
        <f>IF('SEP1'!$M$4="",TotalHarmData!O20,TotalHarmData!N20)</f>
        <v>0</v>
      </c>
      <c r="Q20" s="126">
        <f>SSI2a!$L24</f>
        <v>0</v>
      </c>
      <c r="R20" s="126">
        <f>SSI2b!$L24</f>
        <v>0</v>
      </c>
      <c r="S20" s="126">
        <f>SSI2c!$L24</f>
        <v>0</v>
      </c>
      <c r="T20" s="126">
        <f>SSI2d!$L24</f>
        <v>0</v>
      </c>
      <c r="U20" s="126">
        <f>'VAE1'!$L24</f>
        <v>0</v>
      </c>
      <c r="V20" s="126">
        <f>'VAE2'!$L24</f>
        <v>0</v>
      </c>
      <c r="W20" s="135">
        <f>IF('VAE1'!$M$4="",TotalHarmData!V20,TotalHarmData!U20)</f>
        <v>0</v>
      </c>
      <c r="X20" s="126">
        <f>'VTE1'!$L24</f>
        <v>0</v>
      </c>
      <c r="Y20" s="151">
        <f>IF('Total Harm'!M$4="",SUM(B20,C20,D20,F20,G20,E20,H20,I20,J20,M20,P20,Q20,R20,S20,T20,W20,X20))</f>
        <v>0</v>
      </c>
      <c r="Z20" s="151">
        <f>IF('Total Harm'!M$4="",SUM(B20,C20,D20,E20,F20,G20,H20,I20,J20,P20,Q20,R20,S20,T20,W20,X20))</f>
        <v>0</v>
      </c>
    </row>
    <row r="21" spans="1:26" x14ac:dyDescent="0.25">
      <c r="A21" s="91">
        <v>42736</v>
      </c>
      <c r="B21" s="126">
        <f>'ADE2'!$L25</f>
        <v>0</v>
      </c>
      <c r="C21" s="126">
        <f>'ADE3'!$L25</f>
        <v>0</v>
      </c>
      <c r="D21" s="126">
        <f>'ADE4'!$L25</f>
        <v>0</v>
      </c>
      <c r="E21" s="126">
        <f>CAUTI2a!$L25</f>
        <v>0</v>
      </c>
      <c r="F21" s="126">
        <f>CDIFF1!$L25</f>
        <v>0</v>
      </c>
      <c r="G21" s="126">
        <f>CLABSI2a!$L25</f>
        <v>0</v>
      </c>
      <c r="H21" s="126">
        <f>Falls1!$L25</f>
        <v>0</v>
      </c>
      <c r="I21" s="126">
        <f>MRSA1!$L25</f>
        <v>0</v>
      </c>
      <c r="J21" s="126">
        <f>'PrU1'!$L25</f>
        <v>0</v>
      </c>
      <c r="K21" s="126">
        <f>READ1!$L25</f>
        <v>0</v>
      </c>
      <c r="L21" s="126">
        <f>READ2!$L25</f>
        <v>0</v>
      </c>
      <c r="M21" s="135">
        <f>IF(READ1!$M$4="",TotalHarmData!L21,TotalHarmData!K21)</f>
        <v>0</v>
      </c>
      <c r="N21" s="126">
        <f>'SEP1'!$L24</f>
        <v>0</v>
      </c>
      <c r="O21" s="126">
        <f>'SEP2'!$L25</f>
        <v>0</v>
      </c>
      <c r="P21" s="135">
        <f>IF('SEP1'!$M$4="",TotalHarmData!O21,TotalHarmData!N21)</f>
        <v>0</v>
      </c>
      <c r="Q21" s="126">
        <f>SSI2a!$L25</f>
        <v>0</v>
      </c>
      <c r="R21" s="126">
        <f>SSI2b!$L25</f>
        <v>0</v>
      </c>
      <c r="S21" s="126">
        <f>SSI2c!$L25</f>
        <v>0</v>
      </c>
      <c r="T21" s="126">
        <f>SSI2d!$L25</f>
        <v>0</v>
      </c>
      <c r="U21" s="126">
        <f>'VAE1'!$L25</f>
        <v>0</v>
      </c>
      <c r="V21" s="126">
        <f>'VAE2'!$L25</f>
        <v>0</v>
      </c>
      <c r="W21" s="135">
        <f>IF('VAE1'!$M$4="",TotalHarmData!V21,TotalHarmData!U21)</f>
        <v>0</v>
      </c>
      <c r="X21" s="126">
        <f>'VTE1'!$L25</f>
        <v>0</v>
      </c>
      <c r="Y21" s="151">
        <f>IF('Total Harm'!M$4="",SUM(B21,C21,D21,F21,G21,E21,H21,I21,J21,M21,P21,Q21,R21,S21,T21,W21,X21))</f>
        <v>0</v>
      </c>
      <c r="Z21" s="151">
        <f>IF('Total Harm'!M$4="",SUM(B21,C21,D21,E21,F21,G21,H21,I21,J21,P21,Q21,R21,S21,T21,W21,X21))</f>
        <v>0</v>
      </c>
    </row>
    <row r="22" spans="1:26" x14ac:dyDescent="0.25">
      <c r="A22" s="91">
        <v>42767</v>
      </c>
      <c r="B22" s="126">
        <f>'ADE2'!$L26</f>
        <v>0</v>
      </c>
      <c r="C22" s="126">
        <f>'ADE3'!$L26</f>
        <v>0</v>
      </c>
      <c r="D22" s="126">
        <f>'ADE4'!$L26</f>
        <v>0</v>
      </c>
      <c r="E22" s="126">
        <f>CAUTI2a!$L26</f>
        <v>0</v>
      </c>
      <c r="F22" s="126">
        <f>CDIFF1!$L26</f>
        <v>0</v>
      </c>
      <c r="G22" s="126">
        <f>CLABSI2a!$L26</f>
        <v>0</v>
      </c>
      <c r="H22" s="126">
        <f>Falls1!$L26</f>
        <v>0</v>
      </c>
      <c r="I22" s="126">
        <f>MRSA1!$L26</f>
        <v>0</v>
      </c>
      <c r="J22" s="126">
        <f>'PrU1'!$L26</f>
        <v>0</v>
      </c>
      <c r="K22" s="126">
        <f>READ1!$L26</f>
        <v>0</v>
      </c>
      <c r="L22" s="126">
        <f>READ2!$L26</f>
        <v>0</v>
      </c>
      <c r="M22" s="135">
        <f>IF(READ1!$M$4="",TotalHarmData!L22,TotalHarmData!K22)</f>
        <v>0</v>
      </c>
      <c r="N22" s="126">
        <f>'SEP1'!$L25</f>
        <v>0</v>
      </c>
      <c r="O22" s="126">
        <f>'SEP2'!$L26</f>
        <v>0</v>
      </c>
      <c r="P22" s="135">
        <f>IF('SEP1'!$M$4="",TotalHarmData!O22,TotalHarmData!N22)</f>
        <v>0</v>
      </c>
      <c r="Q22" s="126">
        <f>SSI2a!$L26</f>
        <v>0</v>
      </c>
      <c r="R22" s="126">
        <f>SSI2b!$L26</f>
        <v>0</v>
      </c>
      <c r="S22" s="126">
        <f>SSI2c!$L26</f>
        <v>0</v>
      </c>
      <c r="T22" s="126">
        <f>SSI2d!$L26</f>
        <v>0</v>
      </c>
      <c r="U22" s="126">
        <f>'VAE1'!$L26</f>
        <v>0</v>
      </c>
      <c r="V22" s="126">
        <f>'VAE2'!$L26</f>
        <v>0</v>
      </c>
      <c r="W22" s="135">
        <f>IF('VAE1'!$M$4="",TotalHarmData!V22,TotalHarmData!U22)</f>
        <v>0</v>
      </c>
      <c r="X22" s="126">
        <f>'VTE1'!$L26</f>
        <v>0</v>
      </c>
      <c r="Y22" s="151">
        <f>IF('Total Harm'!M$4="",SUM(B22,C22,D22,F22,G22,E22,H22,I22,J22,M22,P22,Q22,R22,S22,T22,W22,X22))</f>
        <v>0</v>
      </c>
      <c r="Z22" s="151">
        <f>IF('Total Harm'!M$4="",SUM(B22,C22,D22,E22,F22,G22,H22,I22,J22,P22,Q22,R22,S22,T22,W22,X22))</f>
        <v>0</v>
      </c>
    </row>
    <row r="23" spans="1:26" x14ac:dyDescent="0.25">
      <c r="A23" s="91">
        <v>42795</v>
      </c>
      <c r="B23" s="126">
        <f>'ADE2'!$L27</f>
        <v>0</v>
      </c>
      <c r="C23" s="126">
        <f>'ADE3'!$L27</f>
        <v>0</v>
      </c>
      <c r="D23" s="126">
        <f>'ADE4'!$L27</f>
        <v>0</v>
      </c>
      <c r="E23" s="126">
        <f>CAUTI2a!$L27</f>
        <v>0</v>
      </c>
      <c r="F23" s="126">
        <f>CDIFF1!$L27</f>
        <v>0</v>
      </c>
      <c r="G23" s="126">
        <f>CLABSI2a!$L27</f>
        <v>0</v>
      </c>
      <c r="H23" s="126">
        <f>Falls1!$L27</f>
        <v>0</v>
      </c>
      <c r="I23" s="126">
        <f>MRSA1!$L27</f>
        <v>0</v>
      </c>
      <c r="J23" s="126">
        <f>'PrU1'!$L27</f>
        <v>0</v>
      </c>
      <c r="K23" s="126">
        <f>READ1!$L27</f>
        <v>0</v>
      </c>
      <c r="L23" s="126">
        <f>READ2!$L27</f>
        <v>0</v>
      </c>
      <c r="M23" s="135">
        <f>IF(READ1!$M$4="",TotalHarmData!L23,TotalHarmData!K23)</f>
        <v>0</v>
      </c>
      <c r="N23" s="126">
        <f>'SEP1'!$L26</f>
        <v>0</v>
      </c>
      <c r="O23" s="126">
        <f>'SEP2'!$L27</f>
        <v>0</v>
      </c>
      <c r="P23" s="135">
        <f>IF('SEP1'!$M$4="",TotalHarmData!O23,TotalHarmData!N23)</f>
        <v>0</v>
      </c>
      <c r="Q23" s="126">
        <f>SSI2a!$L27</f>
        <v>0</v>
      </c>
      <c r="R23" s="126">
        <f>SSI2b!$L27</f>
        <v>0</v>
      </c>
      <c r="S23" s="126">
        <f>SSI2c!$L27</f>
        <v>0</v>
      </c>
      <c r="T23" s="126">
        <f>SSI2d!$L27</f>
        <v>0</v>
      </c>
      <c r="U23" s="126">
        <f>'VAE1'!$L27</f>
        <v>0</v>
      </c>
      <c r="V23" s="126">
        <f>'VAE2'!$L27</f>
        <v>0</v>
      </c>
      <c r="W23" s="135">
        <f>IF('VAE1'!$M$4="",TotalHarmData!V23,TotalHarmData!U23)</f>
        <v>0</v>
      </c>
      <c r="X23" s="126">
        <f>'VTE1'!$L27</f>
        <v>0</v>
      </c>
      <c r="Y23" s="151">
        <f>IF('Total Harm'!M$4="",SUM(B23,C23,D23,F23,G23,E23,H23,I23,J23,M23,P23,Q23,R23,S23,T23,W23,X23))</f>
        <v>0</v>
      </c>
      <c r="Z23" s="151">
        <f>IF('Total Harm'!M$4="",SUM(B23,C23,D23,E23,F23,G23,H23,I23,J23,P23,Q23,R23,S23,T23,W23,X23))</f>
        <v>0</v>
      </c>
    </row>
    <row r="24" spans="1:26" x14ac:dyDescent="0.25">
      <c r="A24" s="91">
        <v>42826</v>
      </c>
      <c r="B24" s="126">
        <f>'ADE2'!$L28</f>
        <v>0</v>
      </c>
      <c r="C24" s="126">
        <f>'ADE3'!$L28</f>
        <v>0</v>
      </c>
      <c r="D24" s="126">
        <f>'ADE4'!$L28</f>
        <v>0</v>
      </c>
      <c r="E24" s="126">
        <f>CAUTI2a!$L28</f>
        <v>0</v>
      </c>
      <c r="F24" s="126">
        <f>CDIFF1!$L28</f>
        <v>0</v>
      </c>
      <c r="G24" s="126">
        <f>CLABSI2a!$L28</f>
        <v>0</v>
      </c>
      <c r="H24" s="126">
        <f>Falls1!$L28</f>
        <v>0</v>
      </c>
      <c r="I24" s="126">
        <f>MRSA1!$L28</f>
        <v>0</v>
      </c>
      <c r="J24" s="126">
        <f>'PrU1'!$L28</f>
        <v>0</v>
      </c>
      <c r="K24" s="126">
        <f>READ1!$L28</f>
        <v>0</v>
      </c>
      <c r="L24" s="126">
        <f>READ2!$L28</f>
        <v>0</v>
      </c>
      <c r="M24" s="135">
        <f>IF(READ1!$M$4="",TotalHarmData!L24,TotalHarmData!K24)</f>
        <v>0</v>
      </c>
      <c r="N24" s="126">
        <f>'SEP1'!$L27</f>
        <v>0</v>
      </c>
      <c r="O24" s="126">
        <f>'SEP2'!$L28</f>
        <v>0</v>
      </c>
      <c r="P24" s="135">
        <f>IF('SEP1'!$M$4="",TotalHarmData!O24,TotalHarmData!N24)</f>
        <v>0</v>
      </c>
      <c r="Q24" s="126">
        <f>SSI2a!$L28</f>
        <v>0</v>
      </c>
      <c r="R24" s="126">
        <f>SSI2b!$L28</f>
        <v>0</v>
      </c>
      <c r="S24" s="126">
        <f>SSI2c!$L28</f>
        <v>0</v>
      </c>
      <c r="T24" s="126">
        <f>SSI2d!$L28</f>
        <v>0</v>
      </c>
      <c r="U24" s="126">
        <f>'VAE1'!$L28</f>
        <v>0</v>
      </c>
      <c r="V24" s="126">
        <f>'VAE2'!$L28</f>
        <v>0</v>
      </c>
      <c r="W24" s="135">
        <f>IF('VAE1'!$M$4="",TotalHarmData!V24,TotalHarmData!U24)</f>
        <v>0</v>
      </c>
      <c r="X24" s="126">
        <f>'VTE1'!$L28</f>
        <v>0</v>
      </c>
      <c r="Y24" s="151">
        <f>IF('Total Harm'!M$4="",SUM(B24,C24,D24,F24,G24,E24,H24,I24,J24,M24,P24,Q24,R24,S24,T24,W24,X24))</f>
        <v>0</v>
      </c>
      <c r="Z24" s="151">
        <f>IF('Total Harm'!M$4="",SUM(B24,C24,D24,E24,F24,G24,H24,I24,J24,P24,Q24,R24,S24,T24,W24,X24))</f>
        <v>0</v>
      </c>
    </row>
    <row r="25" spans="1:26" x14ac:dyDescent="0.25">
      <c r="A25" s="91">
        <v>42856</v>
      </c>
      <c r="B25" s="126">
        <f>'ADE2'!$L29</f>
        <v>0</v>
      </c>
      <c r="C25" s="126">
        <f>'ADE3'!$L29</f>
        <v>0</v>
      </c>
      <c r="D25" s="126">
        <f>'ADE4'!$L29</f>
        <v>0</v>
      </c>
      <c r="E25" s="126">
        <f>CAUTI2a!$L29</f>
        <v>0</v>
      </c>
      <c r="F25" s="126">
        <f>CDIFF1!$L29</f>
        <v>0</v>
      </c>
      <c r="G25" s="126">
        <f>CLABSI2a!$L29</f>
        <v>0</v>
      </c>
      <c r="H25" s="126">
        <f>Falls1!$L29</f>
        <v>0</v>
      </c>
      <c r="I25" s="126">
        <f>MRSA1!$L29</f>
        <v>0</v>
      </c>
      <c r="J25" s="126">
        <f>'PrU1'!$L29</f>
        <v>0</v>
      </c>
      <c r="K25" s="126">
        <f>READ1!$L29</f>
        <v>0</v>
      </c>
      <c r="L25" s="126">
        <f>READ2!$L29</f>
        <v>0</v>
      </c>
      <c r="M25" s="135">
        <f>IF(READ1!$M$4="",TotalHarmData!L25,TotalHarmData!K25)</f>
        <v>0</v>
      </c>
      <c r="N25" s="126">
        <f>'SEP1'!$L28</f>
        <v>0</v>
      </c>
      <c r="O25" s="126">
        <f>'SEP2'!$L29</f>
        <v>0</v>
      </c>
      <c r="P25" s="135">
        <f>IF('SEP1'!$M$4="",TotalHarmData!O25,TotalHarmData!N25)</f>
        <v>0</v>
      </c>
      <c r="Q25" s="126">
        <f>SSI2a!$L29</f>
        <v>0</v>
      </c>
      <c r="R25" s="126">
        <f>SSI2b!$L29</f>
        <v>0</v>
      </c>
      <c r="S25" s="126">
        <f>SSI2c!$L29</f>
        <v>0</v>
      </c>
      <c r="T25" s="126">
        <f>SSI2d!$L29</f>
        <v>0</v>
      </c>
      <c r="U25" s="126">
        <f>'VAE1'!$L29</f>
        <v>0</v>
      </c>
      <c r="V25" s="126">
        <f>'VAE2'!$L29</f>
        <v>0</v>
      </c>
      <c r="W25" s="135">
        <f>IF('VAE1'!$M$4="",TotalHarmData!V25,TotalHarmData!U25)</f>
        <v>0</v>
      </c>
      <c r="X25" s="126">
        <f>'VTE1'!$L29</f>
        <v>0</v>
      </c>
      <c r="Y25" s="151">
        <f>IF('Total Harm'!M$4="",SUM(B25,C25,D25,F25,G25,E25,H25,I25,J25,M25,P25,Q25,R25,S25,T25,W25,X25))</f>
        <v>0</v>
      </c>
      <c r="Z25" s="151">
        <f>IF('Total Harm'!M$4="",SUM(B25,C25,D25,E25,F25,G25,H25,I25,J25,P25,Q25,R25,S25,T25,W25,X25))</f>
        <v>0</v>
      </c>
    </row>
    <row r="26" spans="1:26" x14ac:dyDescent="0.25">
      <c r="A26" s="91">
        <v>42887</v>
      </c>
      <c r="B26" s="126">
        <f>'ADE2'!$L30</f>
        <v>0</v>
      </c>
      <c r="C26" s="126">
        <f>'ADE3'!$L30</f>
        <v>0</v>
      </c>
      <c r="D26" s="126">
        <f>'ADE4'!$L30</f>
        <v>0</v>
      </c>
      <c r="E26" s="126">
        <f>CAUTI2a!$L30</f>
        <v>0</v>
      </c>
      <c r="F26" s="126">
        <f>CDIFF1!$L30</f>
        <v>0</v>
      </c>
      <c r="G26" s="126">
        <f>CLABSI2a!$L30</f>
        <v>0</v>
      </c>
      <c r="H26" s="126">
        <f>Falls1!$L30</f>
        <v>0</v>
      </c>
      <c r="I26" s="126">
        <f>MRSA1!$L30</f>
        <v>0</v>
      </c>
      <c r="J26" s="126">
        <f>'PrU1'!$L30</f>
        <v>0</v>
      </c>
      <c r="K26" s="126">
        <f>READ1!$L30</f>
        <v>0</v>
      </c>
      <c r="L26" s="126">
        <f>READ2!$L30</f>
        <v>0</v>
      </c>
      <c r="M26" s="135">
        <f>IF(READ1!$M$4="",TotalHarmData!L26,TotalHarmData!K26)</f>
        <v>0</v>
      </c>
      <c r="N26" s="126">
        <f>'SEP1'!$L30</f>
        <v>0</v>
      </c>
      <c r="O26" s="126">
        <f>'SEP2'!$L30</f>
        <v>0</v>
      </c>
      <c r="P26" s="135">
        <f>IF('SEP1'!$M$4="",TotalHarmData!O26,TotalHarmData!N26)</f>
        <v>0</v>
      </c>
      <c r="Q26" s="126">
        <f>SSI2a!$L30</f>
        <v>0</v>
      </c>
      <c r="R26" s="126">
        <f>SSI2b!$L30</f>
        <v>0</v>
      </c>
      <c r="S26" s="126">
        <f>SSI2c!$L30</f>
        <v>0</v>
      </c>
      <c r="T26" s="126">
        <f>SSI2d!$L30</f>
        <v>0</v>
      </c>
      <c r="U26" s="126">
        <f>'VAE1'!$L30</f>
        <v>0</v>
      </c>
      <c r="V26" s="126">
        <f>'VAE2'!$L30</f>
        <v>0</v>
      </c>
      <c r="W26" s="135">
        <f>IF('VAE1'!$M$4="",TotalHarmData!V26,TotalHarmData!U26)</f>
        <v>0</v>
      </c>
      <c r="X26" s="126">
        <f>'VTE1'!$L30</f>
        <v>0</v>
      </c>
      <c r="Y26" s="151">
        <f>IF('Total Harm'!M$4="",SUM(B26,C26,D26,F26,G26,E26,H26,I26,J26,M26,P26,Q26,R26,S26,T26,W26,X26))</f>
        <v>0</v>
      </c>
      <c r="Z26" s="151">
        <f>IF('Total Harm'!M$4="",SUM(B26,C26,D26,E26,F26,G26,H26,I26,J26,P26,Q26,R26,S26,T26,W26,X26))</f>
        <v>0</v>
      </c>
    </row>
    <row r="27" spans="1:26" x14ac:dyDescent="0.25">
      <c r="A27" s="91">
        <v>42917</v>
      </c>
      <c r="B27" s="126">
        <f>'ADE2'!$L36</f>
        <v>0</v>
      </c>
      <c r="C27" s="126">
        <f>'ADE3'!$L36</f>
        <v>0</v>
      </c>
      <c r="D27" s="126">
        <f>'ADE4'!$L36</f>
        <v>0</v>
      </c>
      <c r="E27" s="126">
        <f>CAUTI2a!$L36</f>
        <v>0</v>
      </c>
      <c r="F27" s="126">
        <f>CDIFF1!$L36</f>
        <v>0</v>
      </c>
      <c r="G27" s="126">
        <f>CLABSI2a!$L36</f>
        <v>0</v>
      </c>
      <c r="H27" s="126">
        <f>Falls1!$L36</f>
        <v>0</v>
      </c>
      <c r="I27" s="126">
        <f>MRSA1!$L36</f>
        <v>0</v>
      </c>
      <c r="J27" s="126">
        <f>'PrU1'!$L36</f>
        <v>0</v>
      </c>
      <c r="K27" s="126">
        <f>READ1!$L36</f>
        <v>0</v>
      </c>
      <c r="L27" s="126">
        <f>READ2!$L36</f>
        <v>0</v>
      </c>
      <c r="M27" s="135">
        <f>IF(READ1!$M$4="",TotalHarmData!L27,TotalHarmData!K27)</f>
        <v>0</v>
      </c>
      <c r="N27" s="126">
        <f>'SEP1'!$L36</f>
        <v>0</v>
      </c>
      <c r="O27" s="126">
        <f>'SEP2'!$L36</f>
        <v>0</v>
      </c>
      <c r="P27" s="135">
        <f>IF('SEP1'!$M$4="",TotalHarmData!O27,TotalHarmData!N27)</f>
        <v>0</v>
      </c>
      <c r="Q27" s="126">
        <f>SSI2a!$L36</f>
        <v>0</v>
      </c>
      <c r="R27" s="126">
        <f>SSI2b!$L36</f>
        <v>0</v>
      </c>
      <c r="S27" s="126">
        <f>SSI2c!$L36</f>
        <v>0</v>
      </c>
      <c r="T27" s="126">
        <f>SSI2d!$L36</f>
        <v>0</v>
      </c>
      <c r="U27" s="126">
        <f>'VAE1'!$L36</f>
        <v>0</v>
      </c>
      <c r="V27" s="126">
        <f>'VAE2'!$L36</f>
        <v>0</v>
      </c>
      <c r="W27" s="135">
        <f>IF('VAE1'!$M$4="",TotalHarmData!V27,TotalHarmData!U27)</f>
        <v>0</v>
      </c>
      <c r="X27" s="126">
        <f>'VTE1'!$L36</f>
        <v>0</v>
      </c>
      <c r="Y27" s="151">
        <f>IF('Total Harm'!M$4="",SUM(B27,C27,D27,F27,G27,E27,H27,I27,J27,M27,P27,Q27,R27,S27,T27,W27,X27))</f>
        <v>0</v>
      </c>
      <c r="Z27" s="151">
        <f>IF('Total Harm'!M$4="",SUM(B27,C27,D27,E27,F27,G27,H27,I27,J27,P27,Q27,R27,S27,T27,W27,X27))</f>
        <v>0</v>
      </c>
    </row>
    <row r="28" spans="1:26" x14ac:dyDescent="0.25">
      <c r="A28" s="91">
        <v>42948</v>
      </c>
      <c r="B28" s="126">
        <f>'ADE2'!$L37</f>
        <v>0</v>
      </c>
      <c r="C28" s="126">
        <f>'ADE3'!$L37</f>
        <v>0</v>
      </c>
      <c r="D28" s="126">
        <f>'ADE4'!$L37</f>
        <v>0</v>
      </c>
      <c r="E28" s="126">
        <f>CAUTI2a!$L37</f>
        <v>0</v>
      </c>
      <c r="F28" s="126">
        <f>CDIFF1!$L37</f>
        <v>0</v>
      </c>
      <c r="G28" s="126">
        <f>CLABSI2a!$L37</f>
        <v>0</v>
      </c>
      <c r="H28" s="126">
        <f>Falls1!$L37</f>
        <v>0</v>
      </c>
      <c r="I28" s="126">
        <f>MRSA1!$L37</f>
        <v>0</v>
      </c>
      <c r="J28" s="126">
        <f>'PrU1'!$L37</f>
        <v>0</v>
      </c>
      <c r="K28" s="126">
        <f>READ1!$L37</f>
        <v>0</v>
      </c>
      <c r="L28" s="126">
        <f>READ2!$L37</f>
        <v>0</v>
      </c>
      <c r="M28" s="135">
        <f>IF(READ1!$M$4="",TotalHarmData!L28,TotalHarmData!K28)</f>
        <v>0</v>
      </c>
      <c r="N28" s="126">
        <f>'SEP1'!$L37</f>
        <v>0</v>
      </c>
      <c r="O28" s="126">
        <f>'SEP2'!$L37</f>
        <v>0</v>
      </c>
      <c r="P28" s="135">
        <f>IF('SEP1'!$M$4="",TotalHarmData!O28,TotalHarmData!N28)</f>
        <v>0</v>
      </c>
      <c r="Q28" s="126">
        <f>SSI2a!$L37</f>
        <v>0</v>
      </c>
      <c r="R28" s="126">
        <f>SSI2b!$L37</f>
        <v>0</v>
      </c>
      <c r="S28" s="126">
        <f>SSI2c!$L37</f>
        <v>0</v>
      </c>
      <c r="T28" s="126">
        <f>SSI2d!$L37</f>
        <v>0</v>
      </c>
      <c r="U28" s="126">
        <f>'VAE1'!$L37</f>
        <v>0</v>
      </c>
      <c r="V28" s="126">
        <f>'VAE2'!$L37</f>
        <v>0</v>
      </c>
      <c r="W28" s="135">
        <f>IF('VAE1'!$M$4="",TotalHarmData!V28,TotalHarmData!U28)</f>
        <v>0</v>
      </c>
      <c r="X28" s="126">
        <f>'VTE1'!$L37</f>
        <v>0</v>
      </c>
      <c r="Y28" s="151">
        <f>IF('Total Harm'!M$4="",SUM(B28,C28,D28,F28,G28,E28,H28,I28,J28,M28,P28,Q28,R28,S28,T28,W28,X28))</f>
        <v>0</v>
      </c>
      <c r="Z28" s="151">
        <f>IF('Total Harm'!M$4="",SUM(B28,C28,D28,E28,F28,G28,H28,I28,J28,P28,Q28,R28,S28,T28,W28,X28))</f>
        <v>0</v>
      </c>
    </row>
    <row r="29" spans="1:26" x14ac:dyDescent="0.25">
      <c r="A29" s="91">
        <v>42979</v>
      </c>
      <c r="B29" s="126">
        <f>'ADE2'!$L38</f>
        <v>0</v>
      </c>
      <c r="C29" s="126">
        <f>'ADE3'!$L38</f>
        <v>0</v>
      </c>
      <c r="D29" s="126">
        <f>'ADE4'!$L38</f>
        <v>0</v>
      </c>
      <c r="E29" s="126">
        <f>CAUTI2a!$L38</f>
        <v>0</v>
      </c>
      <c r="F29" s="126">
        <f>CDIFF1!$L38</f>
        <v>0</v>
      </c>
      <c r="G29" s="126">
        <f>CLABSI2a!$L38</f>
        <v>0</v>
      </c>
      <c r="H29" s="126">
        <f>Falls1!$L38</f>
        <v>0</v>
      </c>
      <c r="I29" s="126">
        <f>MRSA1!$L38</f>
        <v>0</v>
      </c>
      <c r="J29" s="126">
        <f>'PrU1'!$L38</f>
        <v>0</v>
      </c>
      <c r="K29" s="126">
        <f>READ1!$L38</f>
        <v>0</v>
      </c>
      <c r="L29" s="126">
        <f>READ2!$L38</f>
        <v>0</v>
      </c>
      <c r="M29" s="135">
        <f>IF(READ1!$M$4="",TotalHarmData!L29,TotalHarmData!K29)</f>
        <v>0</v>
      </c>
      <c r="N29" s="126">
        <f>'SEP1'!$L38</f>
        <v>0</v>
      </c>
      <c r="O29" s="126">
        <f>'SEP2'!$L38</f>
        <v>0</v>
      </c>
      <c r="P29" s="135">
        <f>IF('SEP1'!$M$4="",TotalHarmData!O29,TotalHarmData!N29)</f>
        <v>0</v>
      </c>
      <c r="Q29" s="126">
        <f>SSI2a!$L38</f>
        <v>0</v>
      </c>
      <c r="R29" s="126">
        <f>SSI2b!$L38</f>
        <v>0</v>
      </c>
      <c r="S29" s="126">
        <f>SSI2c!$L38</f>
        <v>0</v>
      </c>
      <c r="T29" s="126">
        <f>SSI2d!$L38</f>
        <v>0</v>
      </c>
      <c r="U29" s="126">
        <f>'VAE1'!$L38</f>
        <v>0</v>
      </c>
      <c r="V29" s="126">
        <f>'VAE2'!$L38</f>
        <v>0</v>
      </c>
      <c r="W29" s="135">
        <f>IF('VAE1'!$M$4="",TotalHarmData!V29,TotalHarmData!U29)</f>
        <v>0</v>
      </c>
      <c r="X29" s="126">
        <f>'VTE1'!$L38</f>
        <v>0</v>
      </c>
      <c r="Y29" s="151">
        <f>IF('Total Harm'!M$4="",SUM(B29,C29,D29,F29,G29,E29,H29,I29,J29,M29,P29,Q29,R29,S29,T29,W29,X29))</f>
        <v>0</v>
      </c>
      <c r="Z29" s="151">
        <f>IF('Total Harm'!M$4="",SUM(B29,C29,D29,E29,F29,G29,H29,I29,J29,P29,Q29,R29,S29,T29,W29,X29))</f>
        <v>0</v>
      </c>
    </row>
    <row r="30" spans="1:26" x14ac:dyDescent="0.25">
      <c r="A30" s="91">
        <v>43009</v>
      </c>
      <c r="B30" s="126">
        <f>'ADE2'!$L39</f>
        <v>0</v>
      </c>
      <c r="C30" s="126">
        <f>'ADE3'!$L39</f>
        <v>0</v>
      </c>
      <c r="D30" s="126">
        <f>'ADE4'!$L39</f>
        <v>0</v>
      </c>
      <c r="E30" s="126">
        <f>CAUTI2a!$L39</f>
        <v>0</v>
      </c>
      <c r="F30" s="126">
        <f>CDIFF1!$L39</f>
        <v>0</v>
      </c>
      <c r="G30" s="126">
        <f>CLABSI2a!$L39</f>
        <v>0</v>
      </c>
      <c r="H30" s="126">
        <f>Falls1!$L39</f>
        <v>0</v>
      </c>
      <c r="I30" s="126">
        <f>MRSA1!$L39</f>
        <v>0</v>
      </c>
      <c r="J30" s="126">
        <f>'PrU1'!$L39</f>
        <v>0</v>
      </c>
      <c r="K30" s="126">
        <f>READ1!$L39</f>
        <v>0</v>
      </c>
      <c r="L30" s="126">
        <f>READ2!$L39</f>
        <v>0</v>
      </c>
      <c r="M30" s="135">
        <f>IF(READ1!$M$4="",TotalHarmData!L30,TotalHarmData!K30)</f>
        <v>0</v>
      </c>
      <c r="N30" s="126">
        <f>'SEP1'!$L39</f>
        <v>0</v>
      </c>
      <c r="O30" s="126">
        <f>'SEP2'!$L39</f>
        <v>0</v>
      </c>
      <c r="P30" s="135">
        <f>IF('SEP1'!$M$4="",TotalHarmData!O30,TotalHarmData!N30)</f>
        <v>0</v>
      </c>
      <c r="Q30" s="126">
        <f>SSI2a!$L39</f>
        <v>0</v>
      </c>
      <c r="R30" s="126">
        <f>SSI2b!$L39</f>
        <v>0</v>
      </c>
      <c r="S30" s="126">
        <f>SSI2c!$L39</f>
        <v>0</v>
      </c>
      <c r="T30" s="126">
        <f>SSI2d!$L39</f>
        <v>0</v>
      </c>
      <c r="U30" s="126">
        <f>'VAE1'!$L39</f>
        <v>0</v>
      </c>
      <c r="V30" s="126">
        <f>'VAE2'!$L39</f>
        <v>0</v>
      </c>
      <c r="W30" s="135">
        <f>IF('VAE1'!$M$4="",TotalHarmData!V30,TotalHarmData!U30)</f>
        <v>0</v>
      </c>
      <c r="X30" s="126">
        <f>'VTE1'!$L39</f>
        <v>0</v>
      </c>
      <c r="Y30" s="151">
        <f>IF('Total Harm'!M$4="",SUM(B30,C30,D30,F30,G30,E30,H30,I30,J30,M30,P30,Q30,R30,S30,T30,W30,X30))</f>
        <v>0</v>
      </c>
      <c r="Z30" s="151">
        <f>IF('Total Harm'!M$4="",SUM(B30,C30,D30,E30,F30,G30,H30,I30,J30,P30,Q30,R30,S30,T30,W30,X30))</f>
        <v>0</v>
      </c>
    </row>
    <row r="31" spans="1:26" x14ac:dyDescent="0.25">
      <c r="A31" s="91">
        <v>43040</v>
      </c>
      <c r="B31" s="126">
        <f>'ADE2'!$L40</f>
        <v>0</v>
      </c>
      <c r="C31" s="126">
        <f>'ADE3'!$L40</f>
        <v>0</v>
      </c>
      <c r="D31" s="126">
        <f>'ADE4'!$L40</f>
        <v>0</v>
      </c>
      <c r="E31" s="126">
        <f>CAUTI2a!$L40</f>
        <v>0</v>
      </c>
      <c r="F31" s="126">
        <f>CDIFF1!$L40</f>
        <v>0</v>
      </c>
      <c r="G31" s="126">
        <f>CLABSI2a!$L40</f>
        <v>0</v>
      </c>
      <c r="H31" s="126">
        <f>Falls1!$L40</f>
        <v>0</v>
      </c>
      <c r="I31" s="126">
        <f>MRSA1!$L40</f>
        <v>0</v>
      </c>
      <c r="J31" s="126">
        <f>'PrU1'!$L40</f>
        <v>0</v>
      </c>
      <c r="K31" s="126">
        <f>READ1!$L40</f>
        <v>0</v>
      </c>
      <c r="L31" s="126">
        <f>READ2!$L40</f>
        <v>0</v>
      </c>
      <c r="M31" s="135">
        <f>IF(READ1!$M$4="",TotalHarmData!L31,TotalHarmData!K31)</f>
        <v>0</v>
      </c>
      <c r="N31" s="126">
        <f>'SEP1'!$L40</f>
        <v>0</v>
      </c>
      <c r="O31" s="126">
        <f>'SEP2'!$L40</f>
        <v>0</v>
      </c>
      <c r="P31" s="135">
        <f>IF('SEP1'!$M$4="",TotalHarmData!O31,TotalHarmData!N31)</f>
        <v>0</v>
      </c>
      <c r="Q31" s="126">
        <f>SSI2a!$L40</f>
        <v>0</v>
      </c>
      <c r="R31" s="126">
        <f>SSI2b!$L40</f>
        <v>0</v>
      </c>
      <c r="S31" s="126">
        <f>SSI2c!$L40</f>
        <v>0</v>
      </c>
      <c r="T31" s="126">
        <f>SSI2d!$L40</f>
        <v>0</v>
      </c>
      <c r="U31" s="126">
        <f>'VAE1'!$L40</f>
        <v>0</v>
      </c>
      <c r="V31" s="126">
        <f>'VAE2'!$L40</f>
        <v>0</v>
      </c>
      <c r="W31" s="135">
        <f>IF('VAE1'!$M$4="",TotalHarmData!V31,TotalHarmData!U31)</f>
        <v>0</v>
      </c>
      <c r="X31" s="126">
        <f>'VTE1'!$L40</f>
        <v>0</v>
      </c>
      <c r="Y31" s="151">
        <f>IF('Total Harm'!M$4="",SUM(B31,C31,D31,F31,G31,E31,H31,I31,J31,M31,P31,Q31,R31,S31,T31,W31,X31))</f>
        <v>0</v>
      </c>
      <c r="Z31" s="151">
        <f>IF('Total Harm'!M$4="",SUM(B31,C31,D31,E31,F31,G31,H31,I31,J31,P31,Q31,R31,S31,T31,W31,X31))</f>
        <v>0</v>
      </c>
    </row>
    <row r="32" spans="1:26" x14ac:dyDescent="0.25">
      <c r="A32" s="91">
        <v>43070</v>
      </c>
      <c r="B32" s="126">
        <f>'ADE2'!$L41</f>
        <v>0</v>
      </c>
      <c r="C32" s="126">
        <f>'ADE3'!$L41</f>
        <v>0</v>
      </c>
      <c r="D32" s="126">
        <f>'ADE4'!$L41</f>
        <v>0</v>
      </c>
      <c r="E32" s="126">
        <f>CAUTI2a!$L41</f>
        <v>0</v>
      </c>
      <c r="F32" s="126">
        <f>CDIFF1!$L41</f>
        <v>0</v>
      </c>
      <c r="G32" s="126">
        <f>CLABSI2a!$L41</f>
        <v>0</v>
      </c>
      <c r="H32" s="126">
        <f>Falls1!$L41</f>
        <v>0</v>
      </c>
      <c r="I32" s="126">
        <f>MRSA1!$L41</f>
        <v>0</v>
      </c>
      <c r="J32" s="126">
        <f>'PrU1'!$L41</f>
        <v>0</v>
      </c>
      <c r="K32" s="126">
        <f>READ1!$L41</f>
        <v>0</v>
      </c>
      <c r="L32" s="126">
        <f>READ2!$L41</f>
        <v>0</v>
      </c>
      <c r="M32" s="135">
        <f>IF(READ1!$M$4="",TotalHarmData!L32,TotalHarmData!K32)</f>
        <v>0</v>
      </c>
      <c r="N32" s="126">
        <f>'SEP1'!$L41</f>
        <v>0</v>
      </c>
      <c r="O32" s="126">
        <f>'SEP2'!$L41</f>
        <v>0</v>
      </c>
      <c r="P32" s="135">
        <f>IF('SEP1'!$M$4="",TotalHarmData!O32,TotalHarmData!N32)</f>
        <v>0</v>
      </c>
      <c r="Q32" s="126">
        <f>SSI2a!$L41</f>
        <v>0</v>
      </c>
      <c r="R32" s="126">
        <f>SSI2b!$L41</f>
        <v>0</v>
      </c>
      <c r="S32" s="126">
        <f>SSI2c!$L41</f>
        <v>0</v>
      </c>
      <c r="T32" s="126">
        <f>SSI2d!$L41</f>
        <v>0</v>
      </c>
      <c r="U32" s="126">
        <f>'VAE1'!$L41</f>
        <v>0</v>
      </c>
      <c r="V32" s="126">
        <f>'VAE2'!$L41</f>
        <v>0</v>
      </c>
      <c r="W32" s="135">
        <f>IF('VAE1'!$M$4="",TotalHarmData!V32,TotalHarmData!U32)</f>
        <v>0</v>
      </c>
      <c r="X32" s="126">
        <f>'VTE1'!$L41</f>
        <v>0</v>
      </c>
      <c r="Y32" s="151">
        <f>IF('Total Harm'!M$4="",SUM(B32,C32,D32,F32,G32,E32,H32,I32,J32,M32,P32,Q32,R32,S32,T32,W32,X32))</f>
        <v>0</v>
      </c>
      <c r="Z32" s="151">
        <f>IF('Total Harm'!M$4="",SUM(B32,C32,D32,E32,F32,G32,H32,I32,J32,P32,Q32,R32,S32,T32,W32,X32))</f>
        <v>0</v>
      </c>
    </row>
    <row r="33" spans="1:26" x14ac:dyDescent="0.25">
      <c r="A33" s="91">
        <v>43101</v>
      </c>
      <c r="B33" s="126">
        <f>'ADE2'!$L42</f>
        <v>0</v>
      </c>
      <c r="C33" s="126">
        <f>'ADE3'!$L42</f>
        <v>0</v>
      </c>
      <c r="D33" s="126">
        <f>'ADE4'!$L42</f>
        <v>0</v>
      </c>
      <c r="E33" s="126">
        <f>CAUTI2a!$L42</f>
        <v>0</v>
      </c>
      <c r="F33" s="126">
        <f>CDIFF1!$L42</f>
        <v>0</v>
      </c>
      <c r="G33" s="126">
        <f>CLABSI2a!$L42</f>
        <v>0</v>
      </c>
      <c r="H33" s="126">
        <f>Falls1!$L42</f>
        <v>0</v>
      </c>
      <c r="I33" s="126">
        <f>MRSA1!$L42</f>
        <v>0</v>
      </c>
      <c r="J33" s="126">
        <f>'PrU1'!$L42</f>
        <v>0</v>
      </c>
      <c r="K33" s="126">
        <f>READ1!$L42</f>
        <v>0</v>
      </c>
      <c r="L33" s="126">
        <f>READ2!$L42</f>
        <v>0</v>
      </c>
      <c r="M33" s="135">
        <f>IF(READ1!$M$4="",TotalHarmData!L33,TotalHarmData!K33)</f>
        <v>0</v>
      </c>
      <c r="N33" s="126">
        <f>'SEP1'!$L42</f>
        <v>0</v>
      </c>
      <c r="O33" s="126">
        <f>'SEP2'!$L42</f>
        <v>0</v>
      </c>
      <c r="P33" s="135">
        <f>IF('SEP1'!$M$4="",TotalHarmData!O33,TotalHarmData!N33)</f>
        <v>0</v>
      </c>
      <c r="Q33" s="126">
        <f>SSI2a!$L42</f>
        <v>0</v>
      </c>
      <c r="R33" s="126">
        <f>SSI2b!$L42</f>
        <v>0</v>
      </c>
      <c r="S33" s="126">
        <f>SSI2c!$L42</f>
        <v>0</v>
      </c>
      <c r="T33" s="126">
        <f>SSI2d!$L42</f>
        <v>0</v>
      </c>
      <c r="U33" s="126">
        <f>'VAE1'!$L42</f>
        <v>0</v>
      </c>
      <c r="V33" s="126">
        <f>'VAE2'!$L42</f>
        <v>0</v>
      </c>
      <c r="W33" s="135">
        <f>IF('VAE1'!$M$4="",TotalHarmData!V33,TotalHarmData!U33)</f>
        <v>0</v>
      </c>
      <c r="X33" s="126">
        <f>'VTE1'!$L42</f>
        <v>0</v>
      </c>
      <c r="Y33" s="151">
        <f>IF('Total Harm'!M$4="",SUM(B33,C33,D33,F33,G33,E33,H33,I33,J33,M33,P33,Q33,R33,S33,T33,W33,X33))</f>
        <v>0</v>
      </c>
      <c r="Z33" s="151">
        <f>IF('Total Harm'!M$4="",SUM(B33,C33,D33,E33,F33,G33,H33,I33,J33,P33,Q33,R33,S33,T33,W33,X33))</f>
        <v>0</v>
      </c>
    </row>
    <row r="34" spans="1:26" x14ac:dyDescent="0.25">
      <c r="A34" s="91">
        <v>43132</v>
      </c>
      <c r="B34" s="126">
        <f>'ADE2'!$L43</f>
        <v>0</v>
      </c>
      <c r="C34" s="126">
        <f>'ADE3'!$L43</f>
        <v>0</v>
      </c>
      <c r="D34" s="126">
        <f>'ADE4'!$L43</f>
        <v>0</v>
      </c>
      <c r="E34" s="126">
        <f>CAUTI2a!$L43</f>
        <v>0</v>
      </c>
      <c r="F34" s="126">
        <f>CDIFF1!$L43</f>
        <v>0</v>
      </c>
      <c r="G34" s="126">
        <f>CLABSI2a!$L43</f>
        <v>0</v>
      </c>
      <c r="H34" s="126">
        <f>Falls1!$L43</f>
        <v>0</v>
      </c>
      <c r="I34" s="126">
        <f>MRSA1!$L43</f>
        <v>0</v>
      </c>
      <c r="J34" s="126">
        <f>'PrU1'!$L43</f>
        <v>0</v>
      </c>
      <c r="K34" s="126">
        <f>READ1!$L43</f>
        <v>0</v>
      </c>
      <c r="L34" s="126">
        <f>READ2!$L43</f>
        <v>0</v>
      </c>
      <c r="M34" s="135">
        <f>IF(READ1!$M$4="",TotalHarmData!L34,TotalHarmData!K34)</f>
        <v>0</v>
      </c>
      <c r="N34" s="126">
        <f>'SEP1'!$L43</f>
        <v>0</v>
      </c>
      <c r="O34" s="126">
        <f>'SEP2'!$L43</f>
        <v>0</v>
      </c>
      <c r="P34" s="135">
        <f>IF('SEP1'!$M$4="",TotalHarmData!O34,TotalHarmData!N34)</f>
        <v>0</v>
      </c>
      <c r="Q34" s="126">
        <f>SSI2a!$L43</f>
        <v>0</v>
      </c>
      <c r="R34" s="126">
        <f>SSI2b!$L43</f>
        <v>0</v>
      </c>
      <c r="S34" s="126">
        <f>SSI2c!$L43</f>
        <v>0</v>
      </c>
      <c r="T34" s="126">
        <f>SSI2d!$L43</f>
        <v>0</v>
      </c>
      <c r="U34" s="126">
        <f>'VAE1'!$L43</f>
        <v>0</v>
      </c>
      <c r="V34" s="126">
        <f>'VAE2'!$L43</f>
        <v>0</v>
      </c>
      <c r="W34" s="135">
        <f>IF('VAE1'!$M$4="",TotalHarmData!V34,TotalHarmData!U34)</f>
        <v>0</v>
      </c>
      <c r="X34" s="126">
        <f>'VTE1'!$L43</f>
        <v>0</v>
      </c>
      <c r="Y34" s="151">
        <f>IF('Total Harm'!M$4="",SUM(B34,C34,D34,F34,G34,E34,H34,I34,J34,M34,P34,Q34,R34,S34,T34,W34,X34))</f>
        <v>0</v>
      </c>
      <c r="Z34" s="151">
        <f>IF('Total Harm'!M$4="",SUM(B34,C34,D34,E34,F34,G34,H34,I34,J34,P34,Q34,R34,S34,T34,W34,X34))</f>
        <v>0</v>
      </c>
    </row>
    <row r="35" spans="1:26" x14ac:dyDescent="0.25">
      <c r="A35" s="91">
        <v>43160</v>
      </c>
      <c r="B35" s="126">
        <f>'ADE2'!$L44</f>
        <v>0</v>
      </c>
      <c r="C35" s="126">
        <f>'ADE3'!$L44</f>
        <v>0</v>
      </c>
      <c r="D35" s="126">
        <f>'ADE4'!$L44</f>
        <v>0</v>
      </c>
      <c r="E35" s="126">
        <f>CAUTI2a!$L44</f>
        <v>0</v>
      </c>
      <c r="F35" s="126">
        <f>CDIFF1!$L44</f>
        <v>0</v>
      </c>
      <c r="G35" s="126">
        <f>CLABSI2a!$L44</f>
        <v>0</v>
      </c>
      <c r="H35" s="126">
        <f>Falls1!$L44</f>
        <v>0</v>
      </c>
      <c r="I35" s="126">
        <f>MRSA1!$L44</f>
        <v>0</v>
      </c>
      <c r="J35" s="126">
        <f>'PrU1'!$L44</f>
        <v>0</v>
      </c>
      <c r="K35" s="126">
        <f>READ1!$L44</f>
        <v>0</v>
      </c>
      <c r="L35" s="126">
        <f>READ2!$L44</f>
        <v>0</v>
      </c>
      <c r="M35" s="135">
        <f>IF(READ1!$M$4="",TotalHarmData!L35,TotalHarmData!K35)</f>
        <v>0</v>
      </c>
      <c r="N35" s="126">
        <f>'SEP1'!$L44</f>
        <v>0</v>
      </c>
      <c r="O35" s="126">
        <f>'SEP2'!$L44</f>
        <v>0</v>
      </c>
      <c r="P35" s="135">
        <f>IF('SEP1'!$M$4="",TotalHarmData!O35,TotalHarmData!N35)</f>
        <v>0</v>
      </c>
      <c r="Q35" s="126">
        <f>SSI2a!$L44</f>
        <v>0</v>
      </c>
      <c r="R35" s="126">
        <f>SSI2b!$L44</f>
        <v>0</v>
      </c>
      <c r="S35" s="126">
        <f>SSI2c!$L44</f>
        <v>0</v>
      </c>
      <c r="T35" s="126">
        <f>SSI2d!$L44</f>
        <v>0</v>
      </c>
      <c r="U35" s="126">
        <f>'VAE1'!$L44</f>
        <v>0</v>
      </c>
      <c r="V35" s="126">
        <f>'VAE2'!$L44</f>
        <v>0</v>
      </c>
      <c r="W35" s="135">
        <f>IF('VAE1'!$M$4="",TotalHarmData!V35,TotalHarmData!U35)</f>
        <v>0</v>
      </c>
      <c r="X35" s="126">
        <f>'VTE1'!$L44</f>
        <v>0</v>
      </c>
      <c r="Y35" s="151">
        <f>IF('Total Harm'!M$4="",SUM(B35,C35,D35,F35,G35,E35,H35,I35,J35,M35,P35,Q35,R35,S35,T35,W35,X35))</f>
        <v>0</v>
      </c>
      <c r="Z35" s="151">
        <f>IF('Total Harm'!M$4="",SUM(B35,C35,D35,E35,F35,G35,H35,I35,J35,P35,Q35,R35,S35,T35,W35,X35))</f>
        <v>0</v>
      </c>
    </row>
    <row r="36" spans="1:26" x14ac:dyDescent="0.25">
      <c r="A36" s="91">
        <v>43191</v>
      </c>
      <c r="B36" s="126">
        <f>'ADE2'!$L45</f>
        <v>0</v>
      </c>
      <c r="C36" s="126">
        <f>'ADE3'!$L45</f>
        <v>0</v>
      </c>
      <c r="D36" s="126">
        <f>'ADE4'!$L45</f>
        <v>0</v>
      </c>
      <c r="E36" s="126">
        <f>CAUTI2a!$L45</f>
        <v>0</v>
      </c>
      <c r="F36" s="126">
        <f>CDIFF1!$L45</f>
        <v>0</v>
      </c>
      <c r="G36" s="126">
        <f>CLABSI2a!$L45</f>
        <v>0</v>
      </c>
      <c r="H36" s="126">
        <f>Falls1!$L45</f>
        <v>0</v>
      </c>
      <c r="I36" s="126">
        <f>MRSA1!$L45</f>
        <v>0</v>
      </c>
      <c r="J36" s="126">
        <f>'PrU1'!$L45</f>
        <v>0</v>
      </c>
      <c r="K36" s="126">
        <f>READ1!$L45</f>
        <v>0</v>
      </c>
      <c r="L36" s="126">
        <f>READ2!$L45</f>
        <v>0</v>
      </c>
      <c r="M36" s="135">
        <f>IF(READ1!$M$4="",TotalHarmData!L36,TotalHarmData!K36)</f>
        <v>0</v>
      </c>
      <c r="N36" s="126">
        <f>'SEP1'!$L45</f>
        <v>0</v>
      </c>
      <c r="O36" s="126">
        <f>'SEP2'!$L45</f>
        <v>0</v>
      </c>
      <c r="P36" s="135">
        <f>IF('SEP1'!$M$4="",TotalHarmData!O36,TotalHarmData!N36)</f>
        <v>0</v>
      </c>
      <c r="Q36" s="126">
        <f>SSI2a!$L45</f>
        <v>0</v>
      </c>
      <c r="R36" s="126">
        <f>SSI2b!$L45</f>
        <v>0</v>
      </c>
      <c r="S36" s="126">
        <f>SSI2c!$L45</f>
        <v>0</v>
      </c>
      <c r="T36" s="126">
        <f>SSI2d!$L45</f>
        <v>0</v>
      </c>
      <c r="U36" s="126">
        <f>'VAE1'!$L45</f>
        <v>0</v>
      </c>
      <c r="V36" s="126">
        <f>'VAE2'!$L45</f>
        <v>0</v>
      </c>
      <c r="W36" s="135">
        <f>IF('VAE1'!$M$4="",TotalHarmData!V36,TotalHarmData!U36)</f>
        <v>0</v>
      </c>
      <c r="X36" s="126">
        <f>'VTE1'!$L45</f>
        <v>0</v>
      </c>
      <c r="Y36" s="151">
        <f>IF('Total Harm'!M$4="",SUM(B36,C36,D36,F36,G36,E36,H36,I36,J36,M36,P36,Q36,R36,S36,T36,W36,X36))</f>
        <v>0</v>
      </c>
      <c r="Z36" s="151">
        <f>IF('Total Harm'!M$4="",SUM(B36,C36,D36,E36,F36,G36,H36,I36,J36,P36,Q36,R36,S36,T36,W36,X36))</f>
        <v>0</v>
      </c>
    </row>
    <row r="37" spans="1:26" x14ac:dyDescent="0.25">
      <c r="A37" s="91">
        <v>43221</v>
      </c>
      <c r="B37" s="126">
        <f>'ADE2'!$L46</f>
        <v>0</v>
      </c>
      <c r="C37" s="126">
        <f>'ADE3'!$L46</f>
        <v>0</v>
      </c>
      <c r="D37" s="126">
        <f>'ADE4'!$L46</f>
        <v>0</v>
      </c>
      <c r="E37" s="126">
        <f>CAUTI2a!$L46</f>
        <v>0</v>
      </c>
      <c r="F37" s="126">
        <f>CDIFF1!$L46</f>
        <v>0</v>
      </c>
      <c r="G37" s="126">
        <f>CLABSI2a!$L46</f>
        <v>0</v>
      </c>
      <c r="H37" s="126">
        <f>Falls1!$L46</f>
        <v>0</v>
      </c>
      <c r="I37" s="126">
        <f>MRSA1!$L46</f>
        <v>0</v>
      </c>
      <c r="J37" s="126">
        <f>'PrU1'!$L46</f>
        <v>0</v>
      </c>
      <c r="K37" s="126">
        <f>READ1!$L46</f>
        <v>0</v>
      </c>
      <c r="L37" s="126">
        <f>READ2!$L46</f>
        <v>0</v>
      </c>
      <c r="M37" s="135">
        <f>IF(READ1!$M$4="",TotalHarmData!L37,TotalHarmData!K37)</f>
        <v>0</v>
      </c>
      <c r="N37" s="126">
        <f>'SEP1'!$L46</f>
        <v>0</v>
      </c>
      <c r="O37" s="126">
        <f>'SEP2'!$L46</f>
        <v>0</v>
      </c>
      <c r="P37" s="135">
        <f>IF('SEP1'!$M$4="",TotalHarmData!O37,TotalHarmData!N37)</f>
        <v>0</v>
      </c>
      <c r="Q37" s="126">
        <f>SSI2a!$L46</f>
        <v>0</v>
      </c>
      <c r="R37" s="126">
        <f>SSI2b!$L46</f>
        <v>0</v>
      </c>
      <c r="S37" s="126">
        <f>SSI2c!$L46</f>
        <v>0</v>
      </c>
      <c r="T37" s="126">
        <f>SSI2d!$L46</f>
        <v>0</v>
      </c>
      <c r="U37" s="126">
        <f>'VAE1'!$L46</f>
        <v>0</v>
      </c>
      <c r="V37" s="126">
        <f>'VAE2'!$L46</f>
        <v>0</v>
      </c>
      <c r="W37" s="135">
        <f>IF('VAE1'!$M$4="",TotalHarmData!V37,TotalHarmData!U37)</f>
        <v>0</v>
      </c>
      <c r="X37" s="126">
        <f>'VTE1'!$L46</f>
        <v>0</v>
      </c>
      <c r="Y37" s="151">
        <f>IF('Total Harm'!M$4="",SUM(B37,C37,D37,F37,G37,E37,H37,I37,J37,M37,P37,Q37,R37,S37,T37,W37,X37))</f>
        <v>0</v>
      </c>
      <c r="Z37" s="151">
        <f>IF('Total Harm'!M$4="",SUM(B37,C37,D37,E37,F37,G37,H37,I37,J37,P37,Q37,R37,S37,T37,W37,X37))</f>
        <v>0</v>
      </c>
    </row>
    <row r="38" spans="1:26" x14ac:dyDescent="0.25">
      <c r="A38" s="91">
        <v>43252</v>
      </c>
      <c r="B38" s="126">
        <f>'ADE2'!$L47</f>
        <v>0</v>
      </c>
      <c r="C38" s="126">
        <f>'ADE3'!$L47</f>
        <v>0</v>
      </c>
      <c r="D38" s="126">
        <f>'ADE4'!$L47</f>
        <v>0</v>
      </c>
      <c r="E38" s="126">
        <f>CAUTI2a!$L47</f>
        <v>0</v>
      </c>
      <c r="F38" s="126">
        <f>CDIFF1!$L47</f>
        <v>0</v>
      </c>
      <c r="G38" s="126">
        <f>CLABSI2a!$L47</f>
        <v>0</v>
      </c>
      <c r="H38" s="126">
        <f>Falls1!$L47</f>
        <v>0</v>
      </c>
      <c r="I38" s="126">
        <f>MRSA1!$L47</f>
        <v>0</v>
      </c>
      <c r="J38" s="126">
        <f>'PrU1'!$L47</f>
        <v>0</v>
      </c>
      <c r="K38" s="126">
        <f>READ1!$L47</f>
        <v>0</v>
      </c>
      <c r="L38" s="126">
        <f>READ2!$L47</f>
        <v>0</v>
      </c>
      <c r="M38" s="135">
        <f>IF(READ1!$M$4="",TotalHarmData!L38,TotalHarmData!K38)</f>
        <v>0</v>
      </c>
      <c r="N38" s="126">
        <f>'SEP1'!$L47</f>
        <v>0</v>
      </c>
      <c r="O38" s="126">
        <f>'SEP2'!$L47</f>
        <v>0</v>
      </c>
      <c r="P38" s="135">
        <f>IF('SEP1'!$M$4="",TotalHarmData!O38,TotalHarmData!N38)</f>
        <v>0</v>
      </c>
      <c r="Q38" s="126">
        <f>SSI2a!$L47</f>
        <v>0</v>
      </c>
      <c r="R38" s="126">
        <f>SSI2b!$L47</f>
        <v>0</v>
      </c>
      <c r="S38" s="126">
        <f>SSI2c!$L47</f>
        <v>0</v>
      </c>
      <c r="T38" s="126">
        <f>SSI2d!$L47</f>
        <v>0</v>
      </c>
      <c r="U38" s="126">
        <f>'VAE1'!$L47</f>
        <v>0</v>
      </c>
      <c r="V38" s="126">
        <f>'VAE2'!$L47</f>
        <v>0</v>
      </c>
      <c r="W38" s="135">
        <f>IF('VAE1'!$M$4="",TotalHarmData!V38,TotalHarmData!U38)</f>
        <v>0</v>
      </c>
      <c r="X38" s="126">
        <f>'VTE1'!$L47</f>
        <v>0</v>
      </c>
      <c r="Y38" s="151">
        <f>IF('Total Harm'!M$4="",SUM(B38,C38,D38,F38,G38,E38,H38,I38,J38,M38,P38,Q38,R38,S38,T38,W38,X38))</f>
        <v>0</v>
      </c>
      <c r="Z38" s="151">
        <f>IF('Total Harm'!M$4="",SUM(B38,C38,D38,E38,F38,G38,H38,I38,J38,P38,Q38,R38,S38,T38,W38,X38))</f>
        <v>0</v>
      </c>
    </row>
    <row r="39" spans="1:26" x14ac:dyDescent="0.25">
      <c r="A39" s="91">
        <v>43282</v>
      </c>
      <c r="B39" s="126">
        <f>'ADE2'!$L48</f>
        <v>0</v>
      </c>
      <c r="C39" s="126">
        <f>'ADE3'!$L48</f>
        <v>0</v>
      </c>
      <c r="D39" s="126">
        <f>'ADE4'!$L48</f>
        <v>0</v>
      </c>
      <c r="E39" s="126">
        <f>CAUTI2a!$L48</f>
        <v>0</v>
      </c>
      <c r="F39" s="126">
        <f>CDIFF1!$L48</f>
        <v>0</v>
      </c>
      <c r="G39" s="126">
        <f>CLABSI2a!$L48</f>
        <v>0</v>
      </c>
      <c r="H39" s="126">
        <f>Falls1!$L48</f>
        <v>0</v>
      </c>
      <c r="I39" s="126">
        <f>MRSA1!$L48</f>
        <v>0</v>
      </c>
      <c r="J39" s="126">
        <f>'PrU1'!$L48</f>
        <v>0</v>
      </c>
      <c r="K39" s="126">
        <f>READ1!$L48</f>
        <v>0</v>
      </c>
      <c r="L39" s="126">
        <f>READ2!$L48</f>
        <v>0</v>
      </c>
      <c r="M39" s="135">
        <f>IF(READ1!$M$4="",TotalHarmData!L39,TotalHarmData!K39)</f>
        <v>0</v>
      </c>
      <c r="N39" s="126">
        <f>'SEP1'!$L48</f>
        <v>0</v>
      </c>
      <c r="O39" s="126">
        <f>'SEP2'!$L48</f>
        <v>0</v>
      </c>
      <c r="P39" s="135">
        <f>IF('SEP1'!$M$4="",TotalHarmData!O39,TotalHarmData!N39)</f>
        <v>0</v>
      </c>
      <c r="Q39" s="126">
        <f>SSI2a!$L48</f>
        <v>0</v>
      </c>
      <c r="R39" s="126">
        <f>SSI2b!$L48</f>
        <v>0</v>
      </c>
      <c r="S39" s="126">
        <f>SSI2c!$L48</f>
        <v>0</v>
      </c>
      <c r="T39" s="126">
        <f>SSI2d!$L48</f>
        <v>0</v>
      </c>
      <c r="U39" s="126">
        <f>'VAE1'!$L48</f>
        <v>0</v>
      </c>
      <c r="V39" s="126">
        <f>'VAE2'!$L48</f>
        <v>0</v>
      </c>
      <c r="W39" s="135">
        <f>IF('VAE1'!$M$4="",TotalHarmData!V39,TotalHarmData!U39)</f>
        <v>0</v>
      </c>
      <c r="X39" s="126">
        <f>'VTE1'!$L48</f>
        <v>0</v>
      </c>
      <c r="Y39" s="151">
        <f>IF('Total Harm'!M$4="",SUM(B39,C39,D39,F39,G39,E39,H39,I39,J39,M39,P39,Q39,R39,S39,T39,W39,X39))</f>
        <v>0</v>
      </c>
      <c r="Z39" s="151">
        <f>IF('Total Harm'!M$4="",SUM(B39,C39,D39,E39,F39,G39,H39,I39,J39,P39,Q39,R39,S39,T39,W39,X39))</f>
        <v>0</v>
      </c>
    </row>
    <row r="40" spans="1:26" x14ac:dyDescent="0.25">
      <c r="A40" s="91">
        <v>43313</v>
      </c>
      <c r="B40" s="126">
        <f>'ADE2'!$L49</f>
        <v>0</v>
      </c>
      <c r="C40" s="126">
        <f>'ADE3'!$L49</f>
        <v>0</v>
      </c>
      <c r="D40" s="126">
        <f>'ADE4'!$L49</f>
        <v>0</v>
      </c>
      <c r="E40" s="126">
        <f>CAUTI2a!$L49</f>
        <v>0</v>
      </c>
      <c r="F40" s="126">
        <f>CDIFF1!$L49</f>
        <v>0</v>
      </c>
      <c r="G40" s="126">
        <f>CLABSI2a!$L49</f>
        <v>0</v>
      </c>
      <c r="H40" s="126">
        <f>Falls1!$L49</f>
        <v>0</v>
      </c>
      <c r="I40" s="126">
        <f>MRSA1!$L49</f>
        <v>0</v>
      </c>
      <c r="J40" s="126">
        <f>'PrU1'!$L49</f>
        <v>0</v>
      </c>
      <c r="K40" s="126">
        <f>READ1!$L49</f>
        <v>0</v>
      </c>
      <c r="L40" s="126">
        <f>READ2!$L49</f>
        <v>0</v>
      </c>
      <c r="M40" s="135">
        <f>IF(READ1!$M$4="",TotalHarmData!L40,TotalHarmData!K40)</f>
        <v>0</v>
      </c>
      <c r="N40" s="126">
        <f>'SEP1'!$L49</f>
        <v>0</v>
      </c>
      <c r="O40" s="126">
        <f>'SEP2'!$L49</f>
        <v>0</v>
      </c>
      <c r="P40" s="135">
        <f>IF('SEP1'!$M$4="",TotalHarmData!O40,TotalHarmData!N40)</f>
        <v>0</v>
      </c>
      <c r="Q40" s="126">
        <f>SSI2a!$L49</f>
        <v>0</v>
      </c>
      <c r="R40" s="126">
        <f>SSI2b!$L49</f>
        <v>0</v>
      </c>
      <c r="S40" s="126">
        <f>SSI2c!$L49</f>
        <v>0</v>
      </c>
      <c r="T40" s="126">
        <f>SSI2d!$L49</f>
        <v>0</v>
      </c>
      <c r="U40" s="126">
        <f>'VAE1'!$L49</f>
        <v>0</v>
      </c>
      <c r="V40" s="126">
        <f>'VAE2'!$L49</f>
        <v>0</v>
      </c>
      <c r="W40" s="135">
        <f>IF('VAE1'!$M$4="",TotalHarmData!V40,TotalHarmData!U40)</f>
        <v>0</v>
      </c>
      <c r="X40" s="126">
        <f>'VTE1'!$L49</f>
        <v>0</v>
      </c>
      <c r="Y40" s="151">
        <f>IF('Total Harm'!M$4="",SUM(B40,C40,D40,F40,G40,E40,H40,I40,J40,M40,P40,Q40,R40,S40,T40,W40,X40))</f>
        <v>0</v>
      </c>
      <c r="Z40" s="151">
        <f>IF('Total Harm'!M$4="",SUM(B40,C40,D40,E40,F40,G40,H40,I40,J40,P40,Q40,R40,S40,T40,W40,X40))</f>
        <v>0</v>
      </c>
    </row>
    <row r="41" spans="1:26" x14ac:dyDescent="0.25">
      <c r="A41" s="91">
        <v>43344</v>
      </c>
      <c r="B41" s="126">
        <f>'ADE2'!$L50</f>
        <v>0</v>
      </c>
      <c r="C41" s="126">
        <f>'ADE3'!$L50</f>
        <v>0</v>
      </c>
      <c r="D41" s="126">
        <f>'ADE4'!$L50</f>
        <v>0</v>
      </c>
      <c r="E41" s="126">
        <f>CAUTI2a!$L50</f>
        <v>0</v>
      </c>
      <c r="F41" s="126">
        <f>CDIFF1!$L50</f>
        <v>0</v>
      </c>
      <c r="G41" s="126">
        <f>CLABSI2a!$L50</f>
        <v>0</v>
      </c>
      <c r="H41" s="126">
        <f>Falls1!$L50</f>
        <v>0</v>
      </c>
      <c r="I41" s="126">
        <f>MRSA1!$L50</f>
        <v>0</v>
      </c>
      <c r="J41" s="126">
        <f>'PrU1'!$L50</f>
        <v>0</v>
      </c>
      <c r="K41" s="126">
        <f>READ1!$L50</f>
        <v>0</v>
      </c>
      <c r="L41" s="126">
        <f>READ2!$L50</f>
        <v>0</v>
      </c>
      <c r="M41" s="135">
        <f>IF(READ1!$M$4="",TotalHarmData!L41,TotalHarmData!K41)</f>
        <v>0</v>
      </c>
      <c r="N41" s="126">
        <f>'SEP1'!$L50</f>
        <v>0</v>
      </c>
      <c r="O41" s="126">
        <f>'SEP2'!$L50</f>
        <v>0</v>
      </c>
      <c r="P41" s="135">
        <f>IF('SEP1'!$M$4="",TotalHarmData!O41,TotalHarmData!N41)</f>
        <v>0</v>
      </c>
      <c r="Q41" s="126">
        <f>SSI2a!$L50</f>
        <v>0</v>
      </c>
      <c r="R41" s="126">
        <f>SSI2b!$L50</f>
        <v>0</v>
      </c>
      <c r="S41" s="126">
        <f>SSI2c!$L50</f>
        <v>0</v>
      </c>
      <c r="T41" s="126">
        <f>SSI2d!$L50</f>
        <v>0</v>
      </c>
      <c r="U41" s="126">
        <f>'VAE1'!$L50</f>
        <v>0</v>
      </c>
      <c r="V41" s="126">
        <f>'VAE2'!$L50</f>
        <v>0</v>
      </c>
      <c r="W41" s="135">
        <f>IF('VAE1'!$M$4="",TotalHarmData!V41,TotalHarmData!U41)</f>
        <v>0</v>
      </c>
      <c r="X41" s="126">
        <f>'VTE1'!$L50</f>
        <v>0</v>
      </c>
      <c r="Y41" s="151">
        <f>IF('Total Harm'!M$4="",SUM(B41,C41,D41,F41,G41,E41,H41,I41,J41,M41,P41,Q41,R41,S41,T41,W41,X41))</f>
        <v>0</v>
      </c>
      <c r="Z41" s="151">
        <f>IF('Total Harm'!M$4="",SUM(B41,C41,D41,E41,F41,G41,H41,I41,J41,P41,Q41,R41,S41,T41,W41,X41))</f>
        <v>0</v>
      </c>
    </row>
    <row r="42" spans="1:26" x14ac:dyDescent="0.25">
      <c r="A42" s="91">
        <v>43374</v>
      </c>
      <c r="B42" s="126">
        <f>'ADE2'!$L51</f>
        <v>0</v>
      </c>
      <c r="C42" s="126">
        <f>'ADE3'!$L51</f>
        <v>0</v>
      </c>
      <c r="D42" s="126">
        <f>'ADE4'!$L51</f>
        <v>0</v>
      </c>
      <c r="E42" s="126">
        <f>CAUTI2a!$L51</f>
        <v>0</v>
      </c>
      <c r="F42" s="126">
        <f>CDIFF1!$L51</f>
        <v>0</v>
      </c>
      <c r="G42" s="126">
        <f>CLABSI2a!$L51</f>
        <v>0</v>
      </c>
      <c r="H42" s="126">
        <f>Falls1!$L51</f>
        <v>0</v>
      </c>
      <c r="I42" s="126">
        <f>MRSA1!$L51</f>
        <v>0</v>
      </c>
      <c r="J42" s="126">
        <f>'PrU1'!$L51</f>
        <v>0</v>
      </c>
      <c r="K42" s="126">
        <f>READ1!$L51</f>
        <v>0</v>
      </c>
      <c r="L42" s="126">
        <f>READ2!$L51</f>
        <v>0</v>
      </c>
      <c r="M42" s="135">
        <f>IF(READ1!$M$4="",TotalHarmData!L42,TotalHarmData!K42)</f>
        <v>0</v>
      </c>
      <c r="N42" s="126">
        <f>'SEP1'!$L51</f>
        <v>0</v>
      </c>
      <c r="O42" s="126">
        <f>'SEP2'!$L51</f>
        <v>0</v>
      </c>
      <c r="P42" s="135">
        <f>IF('SEP1'!$M$4="",TotalHarmData!O42,TotalHarmData!N42)</f>
        <v>0</v>
      </c>
      <c r="Q42" s="126">
        <f>SSI2a!$L51</f>
        <v>0</v>
      </c>
      <c r="R42" s="126">
        <f>SSI2b!$L51</f>
        <v>0</v>
      </c>
      <c r="S42" s="126">
        <f>SSI2c!$L51</f>
        <v>0</v>
      </c>
      <c r="T42" s="126">
        <f>SSI2d!$L51</f>
        <v>0</v>
      </c>
      <c r="U42" s="126">
        <f>'VAE1'!$L51</f>
        <v>0</v>
      </c>
      <c r="V42" s="126">
        <f>'VAE2'!$L51</f>
        <v>0</v>
      </c>
      <c r="W42" s="135">
        <f>IF('VAE1'!$M$4="",TotalHarmData!V42,TotalHarmData!U42)</f>
        <v>0</v>
      </c>
      <c r="X42" s="126">
        <f>'VTE1'!$L51</f>
        <v>0</v>
      </c>
      <c r="Y42" s="151">
        <f>IF('Total Harm'!M$4="",SUM(B42,C42,D42,F42,G42,E42,H42,I42,J42,M42,P42,Q42,R42,S42,T42,W42,X42))</f>
        <v>0</v>
      </c>
      <c r="Z42" s="151">
        <f>IF('Total Harm'!M$4="",SUM(B42,C42,D42,E42,F42,G42,H42,I42,J42,P42,Q42,R42,S42,T42,W42,X42))</f>
        <v>0</v>
      </c>
    </row>
    <row r="43" spans="1:26" x14ac:dyDescent="0.25">
      <c r="A43" s="91">
        <v>43405</v>
      </c>
      <c r="B43" s="126">
        <f>'ADE2'!$L52</f>
        <v>0</v>
      </c>
      <c r="C43" s="126">
        <f>'ADE3'!$L52</f>
        <v>0</v>
      </c>
      <c r="D43" s="126">
        <f>'ADE4'!$L52</f>
        <v>0</v>
      </c>
      <c r="E43" s="126">
        <f>CAUTI2a!$L52</f>
        <v>0</v>
      </c>
      <c r="F43" s="126">
        <f>CDIFF1!$L52</f>
        <v>0</v>
      </c>
      <c r="G43" s="126">
        <f>CLABSI2a!$L52</f>
        <v>0</v>
      </c>
      <c r="H43" s="126">
        <f>Falls1!$L52</f>
        <v>0</v>
      </c>
      <c r="I43" s="126">
        <f>MRSA1!$L52</f>
        <v>0</v>
      </c>
      <c r="J43" s="126">
        <f>'PrU1'!$L52</f>
        <v>0</v>
      </c>
      <c r="K43" s="126">
        <f>READ1!$L52</f>
        <v>0</v>
      </c>
      <c r="L43" s="126">
        <f>READ2!$L52</f>
        <v>0</v>
      </c>
      <c r="M43" s="135">
        <f>IF(READ1!$M$4="",TotalHarmData!L43,TotalHarmData!K43)</f>
        <v>0</v>
      </c>
      <c r="N43" s="126">
        <f>'SEP1'!$L52</f>
        <v>0</v>
      </c>
      <c r="O43" s="126">
        <f>'SEP2'!$L52</f>
        <v>0</v>
      </c>
      <c r="P43" s="135">
        <f>IF('SEP1'!$M$4="",TotalHarmData!O43,TotalHarmData!N43)</f>
        <v>0</v>
      </c>
      <c r="Q43" s="126">
        <f>SSI2a!$L52</f>
        <v>0</v>
      </c>
      <c r="R43" s="126">
        <f>SSI2b!$L52</f>
        <v>0</v>
      </c>
      <c r="S43" s="126">
        <f>SSI2c!$L52</f>
        <v>0</v>
      </c>
      <c r="T43" s="126">
        <f>SSI2d!$L52</f>
        <v>0</v>
      </c>
      <c r="U43" s="126">
        <f>'VAE1'!$L52</f>
        <v>0</v>
      </c>
      <c r="V43" s="126">
        <f>'VAE2'!$L52</f>
        <v>0</v>
      </c>
      <c r="W43" s="135">
        <f>IF('VAE1'!$M$4="",TotalHarmData!V43,TotalHarmData!U43)</f>
        <v>0</v>
      </c>
      <c r="X43" s="126">
        <f>'VTE1'!$L52</f>
        <v>0</v>
      </c>
      <c r="Y43" s="151">
        <f>IF('Total Harm'!M$4="",SUM(B43,C43,D43,F43,G43,E43,H43,I43,J43,M43,P43,Q43,R43,S43,T43,W43,X43))</f>
        <v>0</v>
      </c>
      <c r="Z43" s="151">
        <f>IF('Total Harm'!M$4="",SUM(B43,C43,D43,E43,F43,G43,H43,I43,J43,P43,Q43,R43,S43,T43,W43,X43))</f>
        <v>0</v>
      </c>
    </row>
    <row r="44" spans="1:26" x14ac:dyDescent="0.25">
      <c r="A44" s="91">
        <v>43435</v>
      </c>
      <c r="B44" s="126">
        <f>'ADE2'!$L53</f>
        <v>0</v>
      </c>
      <c r="C44" s="126">
        <f>'ADE3'!$L53</f>
        <v>0</v>
      </c>
      <c r="D44" s="126">
        <f>'ADE4'!$L53</f>
        <v>0</v>
      </c>
      <c r="E44" s="126">
        <f>CAUTI2a!$L53</f>
        <v>0</v>
      </c>
      <c r="F44" s="126">
        <f>CDIFF1!$L53</f>
        <v>0</v>
      </c>
      <c r="G44" s="126">
        <f>CLABSI2a!$L53</f>
        <v>0</v>
      </c>
      <c r="H44" s="126">
        <f>Falls1!$L53</f>
        <v>0</v>
      </c>
      <c r="I44" s="126">
        <f>MRSA1!$L53</f>
        <v>0</v>
      </c>
      <c r="J44" s="126">
        <f>'PrU1'!$L53</f>
        <v>0</v>
      </c>
      <c r="K44" s="126">
        <f>READ1!$L53</f>
        <v>0</v>
      </c>
      <c r="L44" s="126">
        <f>READ2!$L53</f>
        <v>0</v>
      </c>
      <c r="M44" s="135">
        <f>IF(READ1!$M$4="",TotalHarmData!L44,TotalHarmData!K44)</f>
        <v>0</v>
      </c>
      <c r="N44" s="126">
        <f>'SEP1'!$L53</f>
        <v>0</v>
      </c>
      <c r="O44" s="126">
        <f>'SEP2'!$L53</f>
        <v>0</v>
      </c>
      <c r="P44" s="135">
        <f>IF('SEP1'!$M$4="",TotalHarmData!O44,TotalHarmData!N44)</f>
        <v>0</v>
      </c>
      <c r="Q44" s="126">
        <f>SSI2a!$L53</f>
        <v>0</v>
      </c>
      <c r="R44" s="126">
        <f>SSI2b!$L53</f>
        <v>0</v>
      </c>
      <c r="S44" s="126">
        <f>SSI2c!$L53</f>
        <v>0</v>
      </c>
      <c r="T44" s="126">
        <f>SSI2d!$L53</f>
        <v>0</v>
      </c>
      <c r="U44" s="126">
        <f>'VAE1'!$L53</f>
        <v>0</v>
      </c>
      <c r="V44" s="126">
        <f>'VAE2'!$L53</f>
        <v>0</v>
      </c>
      <c r="W44" s="135">
        <f>IF('VAE1'!$M$4="",TotalHarmData!V44,TotalHarmData!U44)</f>
        <v>0</v>
      </c>
      <c r="X44" s="126">
        <f>'VTE1'!$L53</f>
        <v>0</v>
      </c>
      <c r="Y44" s="151">
        <f>IF('Total Harm'!M$4="",SUM(B44,C44,D44,F44,G44,E44,H44,I44,J44,M44,P44,Q44,R44,S44,T44,W44,X44))</f>
        <v>0</v>
      </c>
      <c r="Z44" s="151">
        <f>IF('Total Harm'!M$4="",SUM(B44,C44,D44,E44,F44,G44,H44,I44,J44,P44,Q44,R44,S44,T44,W44,X44))</f>
        <v>0</v>
      </c>
    </row>
    <row r="45" spans="1:26" x14ac:dyDescent="0.25">
      <c r="A45" s="91">
        <v>43466</v>
      </c>
      <c r="B45" s="126">
        <f>'ADE2'!$L54</f>
        <v>0</v>
      </c>
      <c r="C45" s="126">
        <f>'ADE3'!$L54</f>
        <v>0</v>
      </c>
      <c r="D45" s="126">
        <f>'ADE4'!$L54</f>
        <v>0</v>
      </c>
      <c r="E45" s="126">
        <f>CAUTI2a!$L54</f>
        <v>0</v>
      </c>
      <c r="F45" s="126">
        <f>CDIFF1!$L54</f>
        <v>0</v>
      </c>
      <c r="G45" s="126">
        <f>CLABSI2a!$L54</f>
        <v>0</v>
      </c>
      <c r="H45" s="126">
        <f>Falls1!$L54</f>
        <v>0</v>
      </c>
      <c r="I45" s="126">
        <f>MRSA1!$L54</f>
        <v>0</v>
      </c>
      <c r="J45" s="126">
        <f>'PrU1'!$L54</f>
        <v>0</v>
      </c>
      <c r="K45" s="126">
        <f>READ1!$L54</f>
        <v>0</v>
      </c>
      <c r="L45" s="126">
        <f>READ2!$L54</f>
        <v>0</v>
      </c>
      <c r="M45" s="135">
        <f>IF(READ1!$M$4="",TotalHarmData!L45,TotalHarmData!K45)</f>
        <v>0</v>
      </c>
      <c r="N45" s="126">
        <f>'SEP1'!$L54</f>
        <v>0</v>
      </c>
      <c r="O45" s="126">
        <f>'SEP2'!$L54</f>
        <v>0</v>
      </c>
      <c r="P45" s="135">
        <f>IF('SEP1'!$M$4="",TotalHarmData!O45,TotalHarmData!N45)</f>
        <v>0</v>
      </c>
      <c r="Q45" s="126">
        <f>SSI2a!$L54</f>
        <v>0</v>
      </c>
      <c r="R45" s="126">
        <f>SSI2b!$L54</f>
        <v>0</v>
      </c>
      <c r="S45" s="126">
        <f>SSI2c!$L54</f>
        <v>0</v>
      </c>
      <c r="T45" s="126">
        <f>SSI2d!$L54</f>
        <v>0</v>
      </c>
      <c r="U45" s="126">
        <f>'VAE1'!$L54</f>
        <v>0</v>
      </c>
      <c r="V45" s="126">
        <f>'VAE2'!$L54</f>
        <v>0</v>
      </c>
      <c r="W45" s="135">
        <f>IF('VAE1'!$M$4="",TotalHarmData!V45,TotalHarmData!U45)</f>
        <v>0</v>
      </c>
      <c r="X45" s="126">
        <f>'VTE1'!$L54</f>
        <v>0</v>
      </c>
      <c r="Y45" s="151">
        <f>IF('Total Harm'!M$4="",SUM(B45,C45,D45,F45,G45,E45,H45,I45,J45,M45,P45,Q45,R45,S45,T45,W45,X45))</f>
        <v>0</v>
      </c>
      <c r="Z45" s="151">
        <f>IF('Total Harm'!M$4="",SUM(B45,C45,D45,E45,F45,G45,H45,I45,J45,P45,Q45,R45,S45,T45,W45,X45))</f>
        <v>0</v>
      </c>
    </row>
    <row r="46" spans="1:26" x14ac:dyDescent="0.25">
      <c r="A46" s="91">
        <v>43497</v>
      </c>
      <c r="B46" s="126">
        <f>'ADE2'!$L55</f>
        <v>0</v>
      </c>
      <c r="C46" s="126">
        <f>'ADE3'!$L55</f>
        <v>0</v>
      </c>
      <c r="D46" s="126">
        <f>'ADE4'!$L55</f>
        <v>0</v>
      </c>
      <c r="E46" s="126">
        <f>CAUTI2a!$L55</f>
        <v>0</v>
      </c>
      <c r="F46" s="126">
        <f>CDIFF1!$L55</f>
        <v>0</v>
      </c>
      <c r="G46" s="126">
        <f>CLABSI2a!$L55</f>
        <v>0</v>
      </c>
      <c r="H46" s="126">
        <f>Falls1!$L55</f>
        <v>0</v>
      </c>
      <c r="I46" s="126">
        <f>MRSA1!$L55</f>
        <v>0</v>
      </c>
      <c r="J46" s="126">
        <f>'PrU1'!$L55</f>
        <v>0</v>
      </c>
      <c r="K46" s="126">
        <f>READ1!$L55</f>
        <v>0</v>
      </c>
      <c r="L46" s="126">
        <f>READ2!$L55</f>
        <v>0</v>
      </c>
      <c r="M46" s="135">
        <f>IF(READ1!$M$4="",TotalHarmData!L46,TotalHarmData!K46)</f>
        <v>0</v>
      </c>
      <c r="N46" s="126">
        <f>'SEP1'!$L55</f>
        <v>0</v>
      </c>
      <c r="O46" s="126">
        <f>'SEP2'!$L55</f>
        <v>0</v>
      </c>
      <c r="P46" s="135">
        <f>IF('SEP1'!$M$4="",TotalHarmData!O46,TotalHarmData!N46)</f>
        <v>0</v>
      </c>
      <c r="Q46" s="126">
        <f>SSI2a!$L55</f>
        <v>0</v>
      </c>
      <c r="R46" s="126">
        <f>SSI2b!$L55</f>
        <v>0</v>
      </c>
      <c r="S46" s="126">
        <f>SSI2c!$L55</f>
        <v>0</v>
      </c>
      <c r="T46" s="126">
        <f>SSI2d!$L55</f>
        <v>0</v>
      </c>
      <c r="U46" s="126">
        <f>'VAE1'!$L55</f>
        <v>0</v>
      </c>
      <c r="V46" s="126">
        <f>'VAE2'!$L55</f>
        <v>0</v>
      </c>
      <c r="W46" s="135">
        <f>IF('VAE1'!$M$4="",TotalHarmData!V46,TotalHarmData!U46)</f>
        <v>0</v>
      </c>
      <c r="X46" s="126">
        <f>'VTE1'!$L55</f>
        <v>0</v>
      </c>
      <c r="Y46" s="151">
        <f>IF('Total Harm'!M$4="",SUM(B46,C46,D46,F46,G46,E46,H46,I46,J46,M46,P46,Q46,R46,S46,T46,W46,X46))</f>
        <v>0</v>
      </c>
      <c r="Z46" s="151">
        <f>IF('Total Harm'!M$4="",SUM(B46,C46,D46,E46,F46,G46,H46,I46,J46,P46,Q46,R46,S46,T46,W46,X46))</f>
        <v>0</v>
      </c>
    </row>
    <row r="47" spans="1:26" x14ac:dyDescent="0.25">
      <c r="A47" s="91">
        <v>43525</v>
      </c>
      <c r="B47" s="126">
        <f>'ADE2'!$L56</f>
        <v>0</v>
      </c>
      <c r="C47" s="126">
        <f>'ADE3'!$L56</f>
        <v>0</v>
      </c>
      <c r="D47" s="126">
        <f>'ADE4'!$L56</f>
        <v>0</v>
      </c>
      <c r="E47" s="126">
        <f>CAUTI2a!$L56</f>
        <v>0</v>
      </c>
      <c r="F47" s="126">
        <f>CDIFF1!$L56</f>
        <v>0</v>
      </c>
      <c r="G47" s="126">
        <f>CLABSI2a!$L56</f>
        <v>0</v>
      </c>
      <c r="H47" s="126">
        <f>Falls1!$L56</f>
        <v>0</v>
      </c>
      <c r="I47" s="126">
        <f>MRSA1!$L56</f>
        <v>0</v>
      </c>
      <c r="J47" s="126">
        <f>'PrU1'!$L56</f>
        <v>0</v>
      </c>
      <c r="K47" s="126">
        <f>READ1!$L56</f>
        <v>0</v>
      </c>
      <c r="L47" s="126">
        <f>READ2!$L56</f>
        <v>0</v>
      </c>
      <c r="M47" s="135">
        <f>IF(READ1!$M$4="",TotalHarmData!L47,TotalHarmData!K47)</f>
        <v>0</v>
      </c>
      <c r="N47" s="126">
        <f>'SEP1'!$L56</f>
        <v>0</v>
      </c>
      <c r="O47" s="126">
        <f>'SEP2'!$L56</f>
        <v>0</v>
      </c>
      <c r="P47" s="135">
        <f>IF('SEP1'!$M$4="",TotalHarmData!O47,TotalHarmData!N47)</f>
        <v>0</v>
      </c>
      <c r="Q47" s="126">
        <f>SSI2a!$L56</f>
        <v>0</v>
      </c>
      <c r="R47" s="126">
        <f>SSI2b!$L56</f>
        <v>0</v>
      </c>
      <c r="S47" s="126">
        <f>SSI2c!$L56</f>
        <v>0</v>
      </c>
      <c r="T47" s="126">
        <f>SSI2d!$L56</f>
        <v>0</v>
      </c>
      <c r="U47" s="126">
        <f>'VAE1'!$L56</f>
        <v>0</v>
      </c>
      <c r="V47" s="126">
        <f>'VAE2'!$L56</f>
        <v>0</v>
      </c>
      <c r="W47" s="135">
        <f>IF('VAE1'!$M$4="",TotalHarmData!V47,TotalHarmData!U47)</f>
        <v>0</v>
      </c>
      <c r="X47" s="126">
        <f>'VTE1'!$L56</f>
        <v>0</v>
      </c>
      <c r="Y47" s="151">
        <f>IF('Total Harm'!M$4="",SUM(B47,C47,D47,F47,G47,E47,H47,I47,J47,M47,P47,Q47,R47,S47,T47,W47,X47))</f>
        <v>0</v>
      </c>
      <c r="Z47" s="151">
        <f>IF('Total Harm'!M$4="",SUM(B47,C47,D47,E47,F47,G47,H47,I47,J47,P47,Q47,R47,S47,T47,W47,X47))</f>
        <v>0</v>
      </c>
    </row>
    <row r="48" spans="1:26" x14ac:dyDescent="0.25">
      <c r="A48" s="91">
        <v>43556</v>
      </c>
      <c r="B48" s="126">
        <f>'ADE2'!$L57</f>
        <v>0</v>
      </c>
      <c r="C48" s="126">
        <f>'ADE3'!$L57</f>
        <v>0</v>
      </c>
      <c r="D48" s="126">
        <f>'ADE4'!$L57</f>
        <v>0</v>
      </c>
      <c r="E48" s="126">
        <f>CAUTI2a!$L57</f>
        <v>0</v>
      </c>
      <c r="F48" s="126">
        <f>CDIFF1!$L57</f>
        <v>0</v>
      </c>
      <c r="G48" s="126">
        <f>CLABSI2a!$L57</f>
        <v>0</v>
      </c>
      <c r="H48" s="126">
        <f>Falls1!$L57</f>
        <v>0</v>
      </c>
      <c r="I48" s="126">
        <f>MRSA1!$L57</f>
        <v>0</v>
      </c>
      <c r="J48" s="126">
        <f>'PrU1'!$L57</f>
        <v>0</v>
      </c>
      <c r="K48" s="126">
        <f>READ1!$L57</f>
        <v>0</v>
      </c>
      <c r="L48" s="126">
        <f>READ2!$L57</f>
        <v>0</v>
      </c>
      <c r="M48" s="135">
        <f>IF(READ1!$M$4="",TotalHarmData!L48,TotalHarmData!K48)</f>
        <v>0</v>
      </c>
      <c r="N48" s="126">
        <f>'SEP1'!$L57</f>
        <v>0</v>
      </c>
      <c r="O48" s="126">
        <f>'SEP2'!$L57</f>
        <v>0</v>
      </c>
      <c r="P48" s="135">
        <f>IF('SEP1'!$M$4="",TotalHarmData!O48,TotalHarmData!N48)</f>
        <v>0</v>
      </c>
      <c r="Q48" s="126">
        <f>SSI2a!$L57</f>
        <v>0</v>
      </c>
      <c r="R48" s="126">
        <f>SSI2b!$L57</f>
        <v>0</v>
      </c>
      <c r="S48" s="126">
        <f>SSI2c!$L57</f>
        <v>0</v>
      </c>
      <c r="T48" s="126">
        <f>SSI2d!$L57</f>
        <v>0</v>
      </c>
      <c r="U48" s="126">
        <f>'VAE1'!$L57</f>
        <v>0</v>
      </c>
      <c r="V48" s="126">
        <f>'VAE2'!$L57</f>
        <v>0</v>
      </c>
      <c r="W48" s="135">
        <f>IF('VAE1'!$M$4="",TotalHarmData!V48,TotalHarmData!U48)</f>
        <v>0</v>
      </c>
      <c r="X48" s="126">
        <f>'VTE1'!$L57</f>
        <v>0</v>
      </c>
      <c r="Y48" s="151">
        <f>IF('Total Harm'!M$4="",SUM(B48,C48,D48,F48,G48,E48,H48,I48,J48,M48,P48,Q48,R48,S48,T48,W48,X48))</f>
        <v>0</v>
      </c>
      <c r="Z48" s="151">
        <f>IF('Total Harm'!M$4="",SUM(B48,C48,D48,E48,F48,G48,H48,I48,J48,P48,Q48,R48,S48,T48,W48,X48))</f>
        <v>0</v>
      </c>
    </row>
    <row r="49" spans="1:26" x14ac:dyDescent="0.25">
      <c r="A49" s="91">
        <v>43586</v>
      </c>
      <c r="B49" s="126">
        <f>'ADE2'!$L58</f>
        <v>0</v>
      </c>
      <c r="C49" s="126">
        <f>'ADE3'!$L58</f>
        <v>0</v>
      </c>
      <c r="D49" s="126">
        <f>'ADE4'!$L58</f>
        <v>0</v>
      </c>
      <c r="E49" s="126">
        <f>CAUTI2a!$L58</f>
        <v>0</v>
      </c>
      <c r="F49" s="126">
        <f>CDIFF1!$L58</f>
        <v>0</v>
      </c>
      <c r="G49" s="126">
        <f>CLABSI2a!$L58</f>
        <v>0</v>
      </c>
      <c r="H49" s="126">
        <f>Falls1!$L58</f>
        <v>0</v>
      </c>
      <c r="I49" s="126">
        <f>MRSA1!$L58</f>
        <v>0</v>
      </c>
      <c r="J49" s="126">
        <f>'PrU1'!$L58</f>
        <v>0</v>
      </c>
      <c r="K49" s="126">
        <f>READ1!$L58</f>
        <v>0</v>
      </c>
      <c r="L49" s="126">
        <f>READ2!$L58</f>
        <v>0</v>
      </c>
      <c r="M49" s="135">
        <f>IF(READ1!$M$4="",TotalHarmData!L49,TotalHarmData!K49)</f>
        <v>0</v>
      </c>
      <c r="N49" s="126">
        <f>'SEP1'!$L58</f>
        <v>0</v>
      </c>
      <c r="O49" s="126">
        <f>'SEP2'!$L58</f>
        <v>0</v>
      </c>
      <c r="P49" s="135">
        <f>IF('SEP1'!$M$4="",TotalHarmData!O49,TotalHarmData!N49)</f>
        <v>0</v>
      </c>
      <c r="Q49" s="126">
        <f>SSI2a!$L58</f>
        <v>0</v>
      </c>
      <c r="R49" s="126">
        <f>SSI2b!$L58</f>
        <v>0</v>
      </c>
      <c r="S49" s="126">
        <f>SSI2c!$L58</f>
        <v>0</v>
      </c>
      <c r="T49" s="126">
        <f>SSI2d!$L58</f>
        <v>0</v>
      </c>
      <c r="U49" s="126">
        <f>'VAE1'!$L58</f>
        <v>0</v>
      </c>
      <c r="V49" s="126">
        <f>'VAE2'!$L58</f>
        <v>0</v>
      </c>
      <c r="W49" s="135">
        <f>IF('VAE1'!$M$4="",TotalHarmData!V49,TotalHarmData!U49)</f>
        <v>0</v>
      </c>
      <c r="X49" s="126">
        <f>'VTE1'!$L58</f>
        <v>0</v>
      </c>
      <c r="Y49" s="151">
        <f>IF('Total Harm'!M$4="",SUM(B49,C49,D49,F49,G49,E49,H49,I49,J49,M49,P49,Q49,R49,S49,T49,W49,X49))</f>
        <v>0</v>
      </c>
      <c r="Z49" s="151">
        <f>IF('Total Harm'!M$4="",SUM(B49,C49,D49,E49,F49,G49,H49,I49,J49,P49,Q49,R49,S49,T49,W49,X49))</f>
        <v>0</v>
      </c>
    </row>
    <row r="50" spans="1:26" x14ac:dyDescent="0.25">
      <c r="A50" s="91">
        <v>43617</v>
      </c>
      <c r="B50" s="126">
        <f>'ADE2'!$L59</f>
        <v>0</v>
      </c>
      <c r="C50" s="126">
        <f>'ADE3'!$L59</f>
        <v>0</v>
      </c>
      <c r="D50" s="126">
        <f>'ADE4'!$L59</f>
        <v>0</v>
      </c>
      <c r="E50" s="126">
        <f>CAUTI2a!$L59</f>
        <v>0</v>
      </c>
      <c r="F50" s="126">
        <f>CDIFF1!$L59</f>
        <v>0</v>
      </c>
      <c r="G50" s="126">
        <f>CLABSI2a!$L59</f>
        <v>0</v>
      </c>
      <c r="H50" s="126">
        <f>Falls1!$L59</f>
        <v>0</v>
      </c>
      <c r="I50" s="126">
        <f>MRSA1!$L59</f>
        <v>0</v>
      </c>
      <c r="J50" s="126">
        <f>'PrU1'!$L59</f>
        <v>0</v>
      </c>
      <c r="K50" s="126">
        <f>READ1!$L59</f>
        <v>0</v>
      </c>
      <c r="L50" s="126">
        <f>READ2!$L59</f>
        <v>0</v>
      </c>
      <c r="M50" s="135">
        <f>IF(READ1!$M$4="",TotalHarmData!L50,TotalHarmData!K50)</f>
        <v>0</v>
      </c>
      <c r="N50" s="126">
        <f>'SEP1'!$L59</f>
        <v>0</v>
      </c>
      <c r="O50" s="126">
        <f>'SEP2'!$L59</f>
        <v>0</v>
      </c>
      <c r="P50" s="135">
        <f>IF('SEP1'!$M$4="",TotalHarmData!O50,TotalHarmData!N50)</f>
        <v>0</v>
      </c>
      <c r="Q50" s="126">
        <f>SSI2a!$L59</f>
        <v>0</v>
      </c>
      <c r="R50" s="126">
        <f>SSI2b!$L59</f>
        <v>0</v>
      </c>
      <c r="S50" s="126">
        <f>SSI2c!$L59</f>
        <v>0</v>
      </c>
      <c r="T50" s="126">
        <f>SSI2d!$L59</f>
        <v>0</v>
      </c>
      <c r="U50" s="126">
        <f>'VAE1'!$L59</f>
        <v>0</v>
      </c>
      <c r="V50" s="126">
        <f>'VAE2'!$L59</f>
        <v>0</v>
      </c>
      <c r="W50" s="135">
        <f>IF('VAE1'!$M$4="",TotalHarmData!V50,TotalHarmData!U50)</f>
        <v>0</v>
      </c>
      <c r="X50" s="126">
        <f>'VTE1'!$L59</f>
        <v>0</v>
      </c>
      <c r="Y50" s="151">
        <f>IF('Total Harm'!M$4="",SUM(B50,C50,D50,F50,G50,E50,H50,I50,J50,M50,P50,Q50,R50,S50,T50,W50,X50))</f>
        <v>0</v>
      </c>
      <c r="Z50" s="151">
        <f>IF('Total Harm'!M$4="",SUM(B50,C50,D50,E50,F50,G50,H50,I50,J50,P50,Q50,R50,S50,T50,W50,X50))</f>
        <v>0</v>
      </c>
    </row>
    <row r="51" spans="1:26" x14ac:dyDescent="0.25">
      <c r="K51" s="151"/>
      <c r="L51" s="151"/>
      <c r="M51" s="151"/>
      <c r="N51" s="151"/>
      <c r="O51" s="151"/>
      <c r="P51" s="151"/>
      <c r="Q51" s="151"/>
      <c r="R51" s="151"/>
      <c r="S51" s="151"/>
      <c r="T51" s="151"/>
      <c r="U51" s="151"/>
      <c r="V51" s="151"/>
    </row>
    <row r="52" spans="1:26" x14ac:dyDescent="0.25">
      <c r="A52" t="s">
        <v>144</v>
      </c>
      <c r="B52" s="126" t="str">
        <f>IF('ADE2'!$H9&lt;&gt;"",'ADE2'!$H9,"")</f>
        <v/>
      </c>
      <c r="C52" s="126" t="str">
        <f>IF('ADE3'!$H9&lt;&gt;"",'ADE3'!$H9,"")</f>
        <v/>
      </c>
      <c r="D52" s="126" t="str">
        <f>IF('ADE4'!$H9&lt;&gt;"",'ADE4'!$H9,"")</f>
        <v/>
      </c>
      <c r="E52" s="126" t="str">
        <f>IF(CAUTI2a!$H9&lt;&gt;"",CAUTI2a!$H9,"")</f>
        <v/>
      </c>
      <c r="F52" s="126" t="str">
        <f>IF(CDIFF1!$H9&lt;&gt;"",CDIFF1!$H9,"")</f>
        <v/>
      </c>
      <c r="G52" s="126" t="str">
        <f>IF(CLABSI2a!$H9&lt;&gt;"",CLABSI2a!$H9,"")</f>
        <v/>
      </c>
      <c r="H52" s="126" t="str">
        <f>IF(Falls1!$H9&lt;&gt;"",Falls1!$H9,"")</f>
        <v/>
      </c>
      <c r="I52" s="126" t="str">
        <f>IF(MRSA1!$H9&lt;&gt;"",MRSA1!$H9,"")</f>
        <v/>
      </c>
      <c r="J52" s="126" t="str">
        <f>IF('PrU1'!$H9&lt;&gt;"",'PrU1'!$H9,"")</f>
        <v/>
      </c>
      <c r="K52" s="152" t="str">
        <f>IF(READ1!$H9&lt;&gt;"",READ1!$H9,"")</f>
        <v/>
      </c>
      <c r="L52" s="152" t="str">
        <f>IF(READ2!$H9&lt;&gt;"",READ2!$H9,"")</f>
        <v/>
      </c>
      <c r="M52" s="152" t="str">
        <f>IF(READ1!$M$4="",TotalHarmData!L52,TotalHarmData!K52)</f>
        <v/>
      </c>
      <c r="N52" s="152" t="str">
        <f>IF('SEP1'!$H9&lt;&gt;"",'SEP1'!$H9,"")</f>
        <v/>
      </c>
      <c r="O52" s="154" t="str">
        <f>IF('SEP2'!$H9&lt;&gt;"",'SEP2'!$H9,"")</f>
        <v/>
      </c>
      <c r="P52" s="152" t="str">
        <f>IF('SEP1'!$M$4="",TotalHarmData!O52,TotalHarmData!N52)</f>
        <v/>
      </c>
      <c r="Q52" s="152" t="str">
        <f>IF(SSI2a!$H9&lt;&gt;"",SSI2a!$H9,"")</f>
        <v/>
      </c>
      <c r="R52" s="152" t="str">
        <f>IF(SSI2b!$H9&lt;&gt;"",SSI2b!$H9,"")</f>
        <v/>
      </c>
      <c r="S52" s="152" t="str">
        <f>IF(SSI2c!$H9&lt;&gt;"",SSI2c!$H9,"")</f>
        <v/>
      </c>
      <c r="T52" s="152" t="str">
        <f>IF(SSI2d!$H9&lt;&gt;"",SSI2d!$H9,"")</f>
        <v/>
      </c>
      <c r="U52" s="152" t="str">
        <f>IF('VAE1'!$H9&lt;&gt;"",'VAE1'!$H9,"")</f>
        <v/>
      </c>
      <c r="V52" s="152" t="str">
        <f>IF('VAE2'!$H9&lt;&gt;"",'VAE2'!$H9,"")</f>
        <v/>
      </c>
      <c r="W52" s="126" t="str">
        <f>IF('VAE1'!$M$4="",TotalHarmData!V52,TotalHarmData!U52)</f>
        <v/>
      </c>
      <c r="X52" s="126" t="str">
        <f>IF('VTE1'!$H9&lt;&gt;"",'VTE1'!$H9,"")</f>
        <v/>
      </c>
      <c r="Y52" s="136">
        <f>IF('Total Harm'!M$4="",SUM(B52,C52,D52,E52,G52,F52,H52,I52,J52,M52,N52,Q52,R52,S52,T52,W52,X52))</f>
        <v>0</v>
      </c>
      <c r="Z52" s="136">
        <f>IF('Total Harm'!M$4="",SUM(B52,G52,,D52,,F52,,H52,I52,J52,N52,Q52,R52,S52,T52,W52,X52))</f>
        <v>0</v>
      </c>
    </row>
    <row r="53" spans="1:26" x14ac:dyDescent="0.25">
      <c r="A53" t="s">
        <v>146</v>
      </c>
      <c r="B53" s="126" t="str">
        <f>IF('ADE2'!$H10&lt;&gt;"",'ADE2'!$H10,"")</f>
        <v>N/A</v>
      </c>
      <c r="C53" s="126" t="str">
        <f>IF('ADE3'!$H10&lt;&gt;"",'ADE3'!$H10,"")</f>
        <v>N/A</v>
      </c>
      <c r="D53" s="126" t="str">
        <f>IF('ADE4'!$H10&lt;&gt;"",'ADE4'!$H10,"")</f>
        <v>N/A</v>
      </c>
      <c r="E53" s="126" t="str">
        <f>IF(CAUTI2a!$H10&lt;&gt;"",CAUTI2a!$H10,"")</f>
        <v>N/A</v>
      </c>
      <c r="F53" s="126" t="str">
        <f>IF(CDIFF1!$H10&lt;&gt;"",CDIFF1!$H10,"")</f>
        <v>N/A</v>
      </c>
      <c r="G53" s="126" t="str">
        <f>IF(CLABSI2a!$H10&lt;&gt;"",CLABSI2a!$H10,"")</f>
        <v>N/A</v>
      </c>
      <c r="H53" s="126" t="str">
        <f>IF(Falls1!$H10&lt;&gt;"",Falls1!$H10,"")</f>
        <v>N/A</v>
      </c>
      <c r="I53" s="126" t="str">
        <f>IF(MRSA1!$H10&lt;&gt;"",MRSA1!$H10,"")</f>
        <v>N/A</v>
      </c>
      <c r="J53" s="126" t="str">
        <f>IF('PrU1'!$H10&lt;&gt;"",'PrU1'!$H10,"")</f>
        <v>N/A</v>
      </c>
      <c r="K53" s="126" t="str">
        <f>IF(READ1!$H10&lt;&gt;"",READ1!$H10,"")</f>
        <v>N/A</v>
      </c>
      <c r="L53" s="126" t="str">
        <f>IF(READ2!$H10&lt;&gt;"",READ2!$H10,"")</f>
        <v>N/A</v>
      </c>
      <c r="M53" s="126" t="str">
        <f>IF(READ1!$M$4="",TotalHarmData!L53,TotalHarmData!K53)</f>
        <v>N/A</v>
      </c>
      <c r="N53" s="152"/>
      <c r="O53" s="155" t="str">
        <f>IF('SEP2'!$H9&lt;&gt;"",'SEP2'!$H9,"")</f>
        <v/>
      </c>
      <c r="P53" s="126" t="str">
        <f>TotalHarmData!O53</f>
        <v/>
      </c>
      <c r="Q53" s="126" t="str">
        <f>IF(SSI2a!$H10&lt;&gt;"",SSI2a!$H10,"")</f>
        <v>N/A</v>
      </c>
      <c r="R53" s="126" t="str">
        <f>IF(SSI2b!$H10&lt;&gt;"",SSI2b!$H10,"")</f>
        <v>N/A</v>
      </c>
      <c r="S53" s="126" t="str">
        <f>IF(SSI2c!$H10&lt;&gt;"",SSI2c!$H10,"")</f>
        <v>N/A</v>
      </c>
      <c r="T53" s="126" t="str">
        <f>IF(SSI2d!$H10&lt;&gt;"",SSI2d!$H10,"")</f>
        <v>N/A</v>
      </c>
      <c r="U53" s="126" t="str">
        <f>IF('VAE1'!$H10&lt;&gt;"",'VAE1'!$H10,"")</f>
        <v>N/A</v>
      </c>
      <c r="V53" s="126" t="str">
        <f>IF('VAE2'!$H10&lt;&gt;"",'VAE2'!$H10,"")</f>
        <v>N/A</v>
      </c>
      <c r="W53" s="126" t="str">
        <f>IF('VAE1'!$M$4="",TotalHarmData!V53,TotalHarmData!U53)</f>
        <v>N/A</v>
      </c>
      <c r="X53" s="126" t="str">
        <f>IF('VTE1'!$H10&lt;&gt;"",'VTE1'!$H10,"")</f>
        <v>N/A</v>
      </c>
      <c r="Y53" s="151">
        <f>IF('Total Harm'!M$4="",SUM(B53,C53,E53,G53,D53,F53,H53,I53,J53,M53,P53,Q53,R53,S53,T53,W53,X53))</f>
        <v>0</v>
      </c>
      <c r="Z53" s="151">
        <f>IF('Total Harm'!M$4="",SUM(B53,C53,E53,G53,D53,F53,H53,I53,J53,P53,Q53,R53,S53,T53,W53,X53))</f>
        <v>0</v>
      </c>
    </row>
    <row r="54" spans="1:26" x14ac:dyDescent="0.25">
      <c r="A54" t="s">
        <v>145</v>
      </c>
      <c r="B54" s="136" t="str">
        <f>IF('ADE2'!$H11&lt;&gt;"",'ADE2'!$H11,"")</f>
        <v/>
      </c>
      <c r="C54" s="136" t="str">
        <f>IF('ADE3'!$H11&lt;&gt;"",'ADE3'!$H11,"")</f>
        <v/>
      </c>
      <c r="D54" s="136" t="str">
        <f>IF('ADE4'!$H11&lt;&gt;"",'ADE4'!$H11,"")</f>
        <v/>
      </c>
      <c r="E54" s="136" t="str">
        <f>IF(CAUTI2a!$H11&lt;&gt;"",CAUTI2a!$H11,"")</f>
        <v/>
      </c>
      <c r="F54" s="136" t="str">
        <f>IF(CDIFF1!$H11&lt;&gt;"",CDIFF1!$H11,"")</f>
        <v/>
      </c>
      <c r="G54" s="136" t="str">
        <f>IF(CLABSI2a!$H11&lt;&gt;"",CLABSI2a!$H11,"")</f>
        <v/>
      </c>
      <c r="H54" s="136" t="str">
        <f>IF(Falls1!$H11&lt;&gt;"",Falls1!$H11,"")</f>
        <v/>
      </c>
      <c r="I54" s="136" t="str">
        <f>IF(MRSA1!$H11&lt;&gt;"",MRSA1!$H11,"")</f>
        <v/>
      </c>
      <c r="J54" s="136" t="str">
        <f>IF('PrU1'!$H11&lt;&gt;"",'PrU1'!$H11,"")</f>
        <v/>
      </c>
      <c r="K54" s="136" t="str">
        <f>IF(READ1!$H11&lt;&gt;"",READ1!$H11,"")</f>
        <v/>
      </c>
      <c r="L54" s="136" t="str">
        <f>IF(READ2!$H11&lt;&gt;"",READ2!$H11,"")</f>
        <v/>
      </c>
      <c r="M54" s="136" t="str">
        <f>IF(READ1!$M$4="",TotalHarmData!L54,TotalHarmData!K54)</f>
        <v/>
      </c>
      <c r="N54" s="136" t="str">
        <f>IF('SEP1'!$H10&lt;&gt;"",'SEP1'!$H10,"")</f>
        <v/>
      </c>
      <c r="O54" s="136" t="str">
        <f>IF('SEP2'!$H10&lt;&gt;"",'SEP2'!$H10,"")</f>
        <v/>
      </c>
      <c r="P54" s="136" t="str">
        <f>IF('SEP1'!$M$4="",TotalHarmData!O54,TotalHarmData!N54)</f>
        <v/>
      </c>
      <c r="Q54" s="136" t="str">
        <f>IF(SSI2a!$H11&lt;&gt;"",SSI2a!$H11,"")</f>
        <v/>
      </c>
      <c r="R54" s="136" t="str">
        <f>IF(SSI2b!$H11&lt;&gt;"",SSI2b!$H11,"")</f>
        <v/>
      </c>
      <c r="S54" s="136" t="str">
        <f>IF(SSI2c!$H11&lt;&gt;"",SSI2c!$H11,"")</f>
        <v/>
      </c>
      <c r="T54" s="136" t="str">
        <f>IF(SSI2d!$H11&lt;&gt;"",SSI2d!$H11,"")</f>
        <v/>
      </c>
      <c r="U54" s="136" t="str">
        <f>IF('VAE1'!$H11&lt;&gt;"",'VAE1'!$H11,"")</f>
        <v/>
      </c>
      <c r="V54" s="136" t="str">
        <f>IF('VAE2'!$H11&lt;&gt;"",'VAE2'!$H11,"")</f>
        <v/>
      </c>
      <c r="W54" s="136" t="str">
        <f>IF('VAE1'!$M$4="",TotalHarmData!V54,TotalHarmData!U54)</f>
        <v/>
      </c>
      <c r="X54" s="136" t="str">
        <f>IF('VTE1'!$H11&lt;&gt;"",'VTE1'!$H11,"")</f>
        <v/>
      </c>
      <c r="Y54" s="151">
        <f>IF('Total Harm'!M$4="",SUM(B54,C54,E54,G54,D54,F54,H54,I54,J54,M54,P54,Q54,R54,S54,T54,W54,X54))</f>
        <v>0</v>
      </c>
      <c r="Z54" s="151">
        <f>IF('Total Harm'!M$4="",SUM(B54,C54,E54,G54,D54,F54,H54,I54,J54,P54,Q54,R54,S54,T54,W54,X54))</f>
        <v>0</v>
      </c>
    </row>
  </sheetData>
  <sheetProtection password="DFAF" sheet="1" objects="1" scenarios="1" formatCell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1"/>
  <sheetViews>
    <sheetView workbookViewId="0">
      <pane xSplit="1" ySplit="1" topLeftCell="B2" activePane="bottomRight" state="frozen"/>
      <selection activeCell="R51" sqref="R51"/>
      <selection pane="topRight" activeCell="R51" sqref="R51"/>
      <selection pane="bottomLeft" activeCell="R51" sqref="R51"/>
      <selection pane="bottomRight" activeCell="D27" sqref="D27"/>
    </sheetView>
  </sheetViews>
  <sheetFormatPr defaultColWidth="40.7109375" defaultRowHeight="15" x14ac:dyDescent="0.25"/>
  <cols>
    <col min="1" max="1" width="18.7109375" style="51" bestFit="1" customWidth="1"/>
    <col min="2" max="2" width="44.85546875" style="51" customWidth="1"/>
    <col min="3" max="3" width="8.42578125" style="51" bestFit="1" customWidth="1"/>
    <col min="4" max="4" width="79.28515625" style="51" customWidth="1"/>
    <col min="5" max="16384" width="40.7109375" style="51"/>
  </cols>
  <sheetData>
    <row r="1" spans="1:4" s="137" customFormat="1" x14ac:dyDescent="0.25">
      <c r="A1" s="137" t="s">
        <v>24</v>
      </c>
      <c r="B1" s="137" t="s">
        <v>67</v>
      </c>
      <c r="C1" s="137" t="s">
        <v>26</v>
      </c>
      <c r="D1" s="137" t="s">
        <v>32</v>
      </c>
    </row>
    <row r="2" spans="1:4" ht="39.950000000000003" customHeight="1" x14ac:dyDescent="0.25">
      <c r="A2" s="51" t="s">
        <v>152</v>
      </c>
      <c r="B2" s="51" t="s">
        <v>74</v>
      </c>
      <c r="C2" s="130">
        <v>5746</v>
      </c>
      <c r="D2" s="115" t="s">
        <v>205</v>
      </c>
    </row>
    <row r="3" spans="1:4" ht="39.950000000000003" customHeight="1" x14ac:dyDescent="0.25">
      <c r="A3" s="51" t="s">
        <v>153</v>
      </c>
      <c r="B3" s="51" t="s">
        <v>77</v>
      </c>
      <c r="C3" s="130">
        <v>5746</v>
      </c>
      <c r="D3" s="115" t="s">
        <v>205</v>
      </c>
    </row>
    <row r="4" spans="1:4" ht="39.950000000000003" customHeight="1" x14ac:dyDescent="0.25">
      <c r="A4" s="51" t="s">
        <v>164</v>
      </c>
      <c r="B4" s="51" t="s">
        <v>81</v>
      </c>
      <c r="C4" s="130">
        <v>5746</v>
      </c>
      <c r="D4" s="115" t="s">
        <v>205</v>
      </c>
    </row>
    <row r="5" spans="1:4" ht="39.950000000000003" customHeight="1" x14ac:dyDescent="0.25">
      <c r="A5" s="51" t="s">
        <v>165</v>
      </c>
      <c r="B5" s="51" t="s">
        <v>68</v>
      </c>
      <c r="C5" s="130">
        <v>13793</v>
      </c>
      <c r="D5" s="115" t="s">
        <v>205</v>
      </c>
    </row>
    <row r="6" spans="1:4" ht="39.950000000000003" customHeight="1" x14ac:dyDescent="0.25">
      <c r="A6" s="51" t="s">
        <v>154</v>
      </c>
      <c r="B6" s="51" t="s">
        <v>181</v>
      </c>
      <c r="C6" s="130">
        <v>17260</v>
      </c>
      <c r="D6" s="115" t="s">
        <v>205</v>
      </c>
    </row>
    <row r="7" spans="1:4" ht="39.950000000000003" customHeight="1" x14ac:dyDescent="0.25">
      <c r="A7" s="51" t="s">
        <v>166</v>
      </c>
      <c r="B7" s="51" t="s">
        <v>69</v>
      </c>
      <c r="C7" s="130">
        <v>48108</v>
      </c>
      <c r="D7" s="115" t="s">
        <v>205</v>
      </c>
    </row>
    <row r="8" spans="1:4" ht="39.950000000000003" customHeight="1" x14ac:dyDescent="0.25">
      <c r="A8" s="51" t="s">
        <v>155</v>
      </c>
      <c r="B8" s="51" t="s">
        <v>86</v>
      </c>
      <c r="C8" s="130">
        <v>6694</v>
      </c>
      <c r="D8" s="115" t="s">
        <v>205</v>
      </c>
    </row>
    <row r="9" spans="1:4" ht="39.950000000000003" customHeight="1" x14ac:dyDescent="0.25">
      <c r="A9" s="51" t="s">
        <v>156</v>
      </c>
      <c r="B9" s="51" t="s">
        <v>176</v>
      </c>
      <c r="C9" s="130">
        <v>12000</v>
      </c>
      <c r="D9" s="115" t="s">
        <v>92</v>
      </c>
    </row>
    <row r="10" spans="1:4" ht="39.950000000000003" customHeight="1" x14ac:dyDescent="0.25">
      <c r="A10" s="51" t="s">
        <v>157</v>
      </c>
      <c r="B10" s="51" t="s">
        <v>35</v>
      </c>
      <c r="C10" s="130">
        <v>14506</v>
      </c>
      <c r="D10" s="115" t="s">
        <v>205</v>
      </c>
    </row>
    <row r="11" spans="1:4" ht="39.950000000000003" customHeight="1" x14ac:dyDescent="0.25">
      <c r="A11" s="51" t="s">
        <v>158</v>
      </c>
      <c r="B11" s="51" t="s">
        <v>40</v>
      </c>
      <c r="C11" s="130">
        <v>15477</v>
      </c>
      <c r="D11" s="115" t="s">
        <v>205</v>
      </c>
    </row>
    <row r="12" spans="1:4" ht="39.950000000000003" customHeight="1" x14ac:dyDescent="0.25">
      <c r="A12" s="51" t="s">
        <v>159</v>
      </c>
      <c r="B12" s="51" t="s">
        <v>41</v>
      </c>
      <c r="C12" s="130">
        <v>15477</v>
      </c>
      <c r="D12" s="115" t="s">
        <v>205</v>
      </c>
    </row>
    <row r="13" spans="1:4" ht="39.950000000000003" customHeight="1" x14ac:dyDescent="0.25">
      <c r="A13" s="138" t="s">
        <v>172</v>
      </c>
      <c r="B13" s="138" t="s">
        <v>27</v>
      </c>
      <c r="C13" s="173">
        <v>18000</v>
      </c>
      <c r="D13" s="131" t="s">
        <v>206</v>
      </c>
    </row>
    <row r="14" spans="1:4" ht="39.950000000000003" customHeight="1" x14ac:dyDescent="0.25">
      <c r="A14" s="170" t="s">
        <v>173</v>
      </c>
      <c r="B14" s="170" t="s">
        <v>171</v>
      </c>
      <c r="C14" s="171"/>
      <c r="D14" s="170" t="s">
        <v>182</v>
      </c>
    </row>
    <row r="15" spans="1:4" ht="39.950000000000003" customHeight="1" x14ac:dyDescent="0.25">
      <c r="A15" s="51" t="s">
        <v>184</v>
      </c>
      <c r="B15" s="51" t="s">
        <v>59</v>
      </c>
      <c r="C15" s="130">
        <v>28219</v>
      </c>
      <c r="D15" s="115" t="s">
        <v>205</v>
      </c>
    </row>
    <row r="16" spans="1:4" ht="39.950000000000003" customHeight="1" x14ac:dyDescent="0.25">
      <c r="A16" s="51" t="s">
        <v>185</v>
      </c>
      <c r="B16" s="51" t="s">
        <v>60</v>
      </c>
      <c r="C16" s="130">
        <v>28219</v>
      </c>
      <c r="D16" s="115" t="s">
        <v>205</v>
      </c>
    </row>
    <row r="17" spans="1:4" ht="39.950000000000003" customHeight="1" x14ac:dyDescent="0.25">
      <c r="A17" s="51" t="s">
        <v>186</v>
      </c>
      <c r="B17" s="51" t="s">
        <v>188</v>
      </c>
      <c r="C17" s="130">
        <v>28219</v>
      </c>
      <c r="D17" s="115" t="s">
        <v>205</v>
      </c>
    </row>
    <row r="18" spans="1:4" ht="39.950000000000003" customHeight="1" x14ac:dyDescent="0.25">
      <c r="A18" s="51" t="s">
        <v>187</v>
      </c>
      <c r="B18" s="51" t="s">
        <v>189</v>
      </c>
      <c r="C18" s="130">
        <v>28219</v>
      </c>
      <c r="D18" s="115" t="s">
        <v>205</v>
      </c>
    </row>
    <row r="19" spans="1:4" ht="39.950000000000003" customHeight="1" x14ac:dyDescent="0.25">
      <c r="A19" s="51" t="s">
        <v>160</v>
      </c>
      <c r="B19" s="51" t="s">
        <v>194</v>
      </c>
      <c r="C19" s="130">
        <v>47238</v>
      </c>
      <c r="D19" s="115" t="s">
        <v>205</v>
      </c>
    </row>
    <row r="20" spans="1:4" ht="39.950000000000003" customHeight="1" x14ac:dyDescent="0.25">
      <c r="A20" s="51" t="s">
        <v>161</v>
      </c>
      <c r="B20" s="51" t="s">
        <v>71</v>
      </c>
      <c r="C20" s="130">
        <v>47238</v>
      </c>
      <c r="D20" s="115" t="s">
        <v>205</v>
      </c>
    </row>
    <row r="21" spans="1:4" ht="39.950000000000003" customHeight="1" x14ac:dyDescent="0.25">
      <c r="A21" s="51" t="s">
        <v>162</v>
      </c>
      <c r="B21" s="51" t="s">
        <v>191</v>
      </c>
      <c r="C21" s="130">
        <v>17367</v>
      </c>
      <c r="D21" s="115" t="s">
        <v>205</v>
      </c>
    </row>
  </sheetData>
  <printOptions gridLines="1"/>
  <pageMargins left="0.25" right="0.25" top="0.75" bottom="0.75" header="0.3" footer="0.3"/>
  <pageSetup scale="9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6"/>
  <sheetViews>
    <sheetView zoomScale="115" zoomScaleNormal="115" workbookViewId="0">
      <selection sqref="A1:H1"/>
    </sheetView>
  </sheetViews>
  <sheetFormatPr defaultRowHeight="15" x14ac:dyDescent="0.25"/>
  <cols>
    <col min="1" max="1" width="16.5703125" style="106" customWidth="1"/>
    <col min="2" max="2" width="28.28515625" style="101" customWidth="1"/>
    <col min="3" max="3" width="10.28515625" style="107" customWidth="1"/>
    <col min="4" max="4" width="9.140625" style="107"/>
    <col min="5" max="5" width="8.140625" style="107" customWidth="1"/>
    <col min="6" max="6" width="13" style="107" customWidth="1"/>
    <col min="7" max="7" width="7" style="107" customWidth="1"/>
    <col min="8" max="8" width="15.5703125" style="120" customWidth="1"/>
    <col min="9" max="16384" width="9.140625" style="101"/>
  </cols>
  <sheetData>
    <row r="1" spans="1:8" ht="24" thickBot="1" x14ac:dyDescent="0.3">
      <c r="A1" s="177" t="str">
        <f>Instructions!B2</f>
        <v>Hospital Name</v>
      </c>
      <c r="B1" s="178"/>
      <c r="C1" s="178"/>
      <c r="D1" s="178"/>
      <c r="E1" s="178"/>
      <c r="F1" s="178"/>
      <c r="G1" s="178"/>
      <c r="H1" s="179"/>
    </row>
    <row r="2" spans="1:8" s="105" customFormat="1" ht="32.25" thickBot="1" x14ac:dyDescent="0.3">
      <c r="A2" s="102" t="s">
        <v>124</v>
      </c>
      <c r="B2" s="103" t="s">
        <v>130</v>
      </c>
      <c r="C2" s="176" t="s">
        <v>125</v>
      </c>
      <c r="D2" s="176"/>
      <c r="E2" s="103" t="s">
        <v>127</v>
      </c>
      <c r="F2" s="176" t="s">
        <v>128</v>
      </c>
      <c r="G2" s="176"/>
      <c r="H2" s="104" t="s">
        <v>129</v>
      </c>
    </row>
    <row r="3" spans="1:8" ht="15.75" x14ac:dyDescent="0.25">
      <c r="A3" s="184" t="s">
        <v>152</v>
      </c>
      <c r="B3" s="188" t="str">
        <f>VLOOKUP(A3,Measures!A:C,3,FALSE)</f>
        <v>Adverse Drug Event-Excessive Anticoagulation with Warfarin: Inpatients</v>
      </c>
      <c r="C3" s="186" t="str">
        <f>IF(ISNA('ADE2'!AA$2),"",'ADE2'!AA$2)</f>
        <v/>
      </c>
      <c r="D3" s="187"/>
      <c r="E3" s="182" t="str">
        <f>IF(ISNA('ADE2'!AA$3),"",'ADE2'!AA$3)</f>
        <v/>
      </c>
      <c r="F3" s="186" t="str">
        <f>(IF(ISNA('ADE2'!H$7),"",'ADE2'!H$7))</f>
        <v/>
      </c>
      <c r="G3" s="187"/>
      <c r="H3" s="180" t="str">
        <f>IF(F3="","",IF(F3=0,"Ideal",IF(F3&gt;C3,"Opportunity",IF(F3&lt;E3,"At Target","Progress"))))</f>
        <v/>
      </c>
    </row>
    <row r="4" spans="1:8" ht="23.25" thickBot="1" x14ac:dyDescent="0.3">
      <c r="A4" s="185"/>
      <c r="B4" s="189"/>
      <c r="C4" s="98" t="s">
        <v>126</v>
      </c>
      <c r="D4" s="99" t="str">
        <f>IF('ADE2'!R$16="","",'ADE2'!R$16)</f>
        <v/>
      </c>
      <c r="E4" s="183"/>
      <c r="F4" s="98" t="s">
        <v>19</v>
      </c>
      <c r="G4" s="100" t="str">
        <f>IF(ISNA('ADE2'!H$8),"",'ADE2'!H$8)</f>
        <v/>
      </c>
      <c r="H4" s="181"/>
    </row>
    <row r="5" spans="1:8" ht="15" customHeight="1" x14ac:dyDescent="0.25">
      <c r="A5" s="184" t="s">
        <v>153</v>
      </c>
      <c r="B5" s="188" t="str">
        <f>VLOOKUP(A5,Measures!A:C,3,FALSE)</f>
        <v>Adverse Drug Event-Hypoglycemia in Inpatients Receiving Insulin</v>
      </c>
      <c r="C5" s="186" t="str">
        <f>IF(ISNA('ADE3'!AA$2),"",'ADE3'!AA$2)</f>
        <v/>
      </c>
      <c r="D5" s="187"/>
      <c r="E5" s="182" t="str">
        <f>IF(ISNA('ADE3'!AA$3),"",'ADE3'!AA$3)</f>
        <v/>
      </c>
      <c r="F5" s="186" t="str">
        <f>(IF(ISNA('ADE3'!H$7),"",'ADE3'!H$7))</f>
        <v/>
      </c>
      <c r="G5" s="187"/>
      <c r="H5" s="180" t="str">
        <f>IF(F5="","",IF(F5=0,"Ideal",IF(F5&gt;C5,"Opportunity",IF(F5&lt;E5,"At Target","Progress"))))</f>
        <v/>
      </c>
    </row>
    <row r="6" spans="1:8" ht="23.25" thickBot="1" x14ac:dyDescent="0.3">
      <c r="A6" s="185"/>
      <c r="B6" s="189"/>
      <c r="C6" s="98" t="s">
        <v>126</v>
      </c>
      <c r="D6" s="99" t="str">
        <f>IF('ADE3'!R$16="","",'ADE3'!R$16)</f>
        <v/>
      </c>
      <c r="E6" s="183"/>
      <c r="F6" s="98" t="s">
        <v>19</v>
      </c>
      <c r="G6" s="100" t="str">
        <f>IF(ISNA('ADE3'!H$8),"",'ADE3'!H$8)</f>
        <v/>
      </c>
      <c r="H6" s="181"/>
    </row>
    <row r="7" spans="1:8" ht="15.75" x14ac:dyDescent="0.25">
      <c r="A7" s="184" t="s">
        <v>164</v>
      </c>
      <c r="B7" s="188" t="str">
        <f>VLOOKUP(A7,Measures!A:C,3,FALSE)</f>
        <v>Adverse Drug Events Due to Opioids</v>
      </c>
      <c r="C7" s="186" t="str">
        <f>IF(ISNA('ADE4'!AA$2),"",'ADE4'!AA$2)</f>
        <v/>
      </c>
      <c r="D7" s="187"/>
      <c r="E7" s="182" t="str">
        <f>IF(ISNA('ADE4'!AA$3),"",'ADE4'!AA$3)</f>
        <v/>
      </c>
      <c r="F7" s="186" t="str">
        <f>(IF(ISNA('ADE4'!H$7),"",'ADE4'!H$7))</f>
        <v/>
      </c>
      <c r="G7" s="187"/>
      <c r="H7" s="180" t="str">
        <f>IF(F7="","",IF(F7=0,"Ideal",IF(F7&gt;C7,"Opportunity",IF(F7&lt;E7,"At Target","Progress"))))</f>
        <v/>
      </c>
    </row>
    <row r="8" spans="1:8" ht="23.25" thickBot="1" x14ac:dyDescent="0.3">
      <c r="A8" s="185"/>
      <c r="B8" s="189"/>
      <c r="C8" s="98" t="s">
        <v>126</v>
      </c>
      <c r="D8" s="99" t="str">
        <f>IF('ADE4'!R$16="","",'ADE4'!R$16)</f>
        <v/>
      </c>
      <c r="E8" s="183"/>
      <c r="F8" s="98" t="s">
        <v>19</v>
      </c>
      <c r="G8" s="100" t="str">
        <f>IF(ISNA('ADE4'!H$8),"",'ADE4'!H$8)</f>
        <v/>
      </c>
      <c r="H8" s="181"/>
    </row>
    <row r="9" spans="1:8" ht="15" customHeight="1" x14ac:dyDescent="0.25">
      <c r="A9" s="184" t="s">
        <v>165</v>
      </c>
      <c r="B9" s="188" t="str">
        <f>VLOOKUP(A9,Measures!A:C,3,FALSE)</f>
        <v>Catheter-Associated Urinary Tract Infection (CAUTI) Rate per 1,000 Catheter Days: All Units</v>
      </c>
      <c r="C9" s="186" t="str">
        <f>IF(ISNA(CAUTI2a!AA$2),"",CAUTI2a!AA$2)</f>
        <v/>
      </c>
      <c r="D9" s="187"/>
      <c r="E9" s="182" t="str">
        <f>IF(ISNA(CAUTI2a!AA$3),"",CAUTI2a!AA$3)</f>
        <v/>
      </c>
      <c r="F9" s="186" t="str">
        <f>(IF(ISNA(CAUTI2a!H$7),"",CAUTI2a!H$7))</f>
        <v/>
      </c>
      <c r="G9" s="187"/>
      <c r="H9" s="180" t="str">
        <f>IF(F9="","",IF(F9=0,"Ideal",IF(F9&gt;C9,"Opportunity",IF(F9&lt;E9,"At Target","Progress"))))</f>
        <v/>
      </c>
    </row>
    <row r="10" spans="1:8" ht="23.25" thickBot="1" x14ac:dyDescent="0.3">
      <c r="A10" s="185"/>
      <c r="B10" s="189"/>
      <c r="C10" s="98" t="s">
        <v>126</v>
      </c>
      <c r="D10" s="99" t="str">
        <f>IF(CAUTI2a!R$16="","",CAUTI2a!R$16)</f>
        <v/>
      </c>
      <c r="E10" s="183"/>
      <c r="F10" s="98" t="s">
        <v>19</v>
      </c>
      <c r="G10" s="100" t="str">
        <f>IF(ISNA(CAUTI2a!H$8),"",CAUTI2a!H$8)</f>
        <v/>
      </c>
      <c r="H10" s="181"/>
    </row>
    <row r="11" spans="1:8" ht="15" customHeight="1" x14ac:dyDescent="0.25">
      <c r="A11" s="184" t="s">
        <v>154</v>
      </c>
      <c r="B11" s="188" t="str">
        <f>VLOOKUP(A11,Measures!A:C,3,FALSE)</f>
        <v>Clostridium difficile Hospital Onset LabID Event per 10,000 Patient Days</v>
      </c>
      <c r="C11" s="186" t="str">
        <f>IF(ISNA(CDIFF1!AA$2),"",CDIFF1!AA$2)</f>
        <v/>
      </c>
      <c r="D11" s="187"/>
      <c r="E11" s="182" t="str">
        <f>IF(ISNA(CDIFF1!AA$3),"",CDIFF1!AA$3)</f>
        <v/>
      </c>
      <c r="F11" s="186" t="str">
        <f>(IF(ISNA(CDIFF1!H$7),"",CDIFF1!H$7))</f>
        <v/>
      </c>
      <c r="G11" s="187"/>
      <c r="H11" s="180" t="str">
        <f>IF(F11="","",IF(F11=0,"Ideal",IF(F11&gt;C11,"Opportunity",IF(F11&lt;E11,"At Target","Progress"))))</f>
        <v/>
      </c>
    </row>
    <row r="12" spans="1:8" ht="23.25" thickBot="1" x14ac:dyDescent="0.3">
      <c r="A12" s="185"/>
      <c r="B12" s="189"/>
      <c r="C12" s="98" t="s">
        <v>126</v>
      </c>
      <c r="D12" s="99" t="str">
        <f>IF(CDIFF1!R$16="","",CDIFF1!R$16)</f>
        <v/>
      </c>
      <c r="E12" s="183"/>
      <c r="F12" s="98" t="s">
        <v>19</v>
      </c>
      <c r="G12" s="100" t="str">
        <f>IF(ISNA(CDIFF1!H$8),"",CDIFF1!H$8)</f>
        <v/>
      </c>
      <c r="H12" s="181"/>
    </row>
    <row r="13" spans="1:8" ht="15.75" x14ac:dyDescent="0.25">
      <c r="A13" s="184" t="s">
        <v>166</v>
      </c>
      <c r="B13" s="188" t="str">
        <f>VLOOKUP(A13,Measures!A:C,3,FALSE)</f>
        <v>Central Line-Associated Blood Stream Infection (CLABSI) Rate per 1,000 Central Line Days: All Units</v>
      </c>
      <c r="C13" s="186" t="str">
        <f>IF(ISNA(CLABSI2a!AA$2),"",CLABSI2a!AA$2)</f>
        <v/>
      </c>
      <c r="D13" s="187"/>
      <c r="E13" s="182" t="str">
        <f>IF(ISNA(CLABSI2a!AA$3),"",CLABSI2a!AA$3)</f>
        <v/>
      </c>
      <c r="F13" s="186" t="str">
        <f>(IF(ISNA(CLABSI2a!H$7),"",CLABSI2a!H$7))</f>
        <v/>
      </c>
      <c r="G13" s="187"/>
      <c r="H13" s="180" t="str">
        <f>IF(F13="","",IF(F13=0,"Ideal",IF(F13&gt;C13,"Opportunity",IF(F13&lt;E13,"At Target","Progress"))))</f>
        <v/>
      </c>
    </row>
    <row r="14" spans="1:8" ht="23.25" thickBot="1" x14ac:dyDescent="0.3">
      <c r="A14" s="185"/>
      <c r="B14" s="189"/>
      <c r="C14" s="98" t="s">
        <v>126</v>
      </c>
      <c r="D14" s="99" t="str">
        <f>IF(CLABSI2a!R$16="","",CLABSI2a!R$16)</f>
        <v/>
      </c>
      <c r="E14" s="183"/>
      <c r="F14" s="98" t="s">
        <v>19</v>
      </c>
      <c r="G14" s="100" t="str">
        <f>IF(ISNA(CLABSI2a!H$8),"",CLABSI2a!H$8)</f>
        <v/>
      </c>
      <c r="H14" s="181"/>
    </row>
    <row r="15" spans="1:8" ht="24" thickBot="1" x14ac:dyDescent="0.3">
      <c r="A15" s="177" t="str">
        <f>A$1</f>
        <v>Hospital Name</v>
      </c>
      <c r="B15" s="178"/>
      <c r="C15" s="178"/>
      <c r="D15" s="178"/>
      <c r="E15" s="178"/>
      <c r="F15" s="178"/>
      <c r="G15" s="178"/>
      <c r="H15" s="179"/>
    </row>
    <row r="16" spans="1:8" ht="32.25" thickBot="1" x14ac:dyDescent="0.3">
      <c r="A16" s="102" t="s">
        <v>124</v>
      </c>
      <c r="B16" s="103" t="s">
        <v>130</v>
      </c>
      <c r="C16" s="176" t="s">
        <v>125</v>
      </c>
      <c r="D16" s="176"/>
      <c r="E16" s="103" t="s">
        <v>127</v>
      </c>
      <c r="F16" s="176" t="s">
        <v>128</v>
      </c>
      <c r="G16" s="176"/>
      <c r="H16" s="104" t="s">
        <v>129</v>
      </c>
    </row>
    <row r="17" spans="1:8" ht="15" customHeight="1" x14ac:dyDescent="0.25">
      <c r="A17" s="184" t="s">
        <v>155</v>
      </c>
      <c r="B17" s="188" t="str">
        <f>VLOOKUP(A17,Measures!A:C,3,FALSE)</f>
        <v>Falls with Injury per 1,000 Patient Days</v>
      </c>
      <c r="C17" s="186" t="str">
        <f>IF(ISNA(Falls1!AA$2),"",Falls1!AA$2)</f>
        <v/>
      </c>
      <c r="D17" s="187"/>
      <c r="E17" s="182" t="str">
        <f>IF(ISNA(Falls1!AA$3),"",Falls1!AA$3)</f>
        <v/>
      </c>
      <c r="F17" s="186" t="str">
        <f>(IF(ISNA(Falls1!H$7),"",Falls1!H$7))</f>
        <v/>
      </c>
      <c r="G17" s="187"/>
      <c r="H17" s="180" t="str">
        <f>IF(F17="","",IF(F17=0,"Ideal",IF(F17&gt;C17,"Opportunity",IF(F17&lt;E17,"At Target","Progress"))))</f>
        <v/>
      </c>
    </row>
    <row r="18" spans="1:8" ht="23.25" thickBot="1" x14ac:dyDescent="0.3">
      <c r="A18" s="185"/>
      <c r="B18" s="189"/>
      <c r="C18" s="98" t="s">
        <v>126</v>
      </c>
      <c r="D18" s="99" t="str">
        <f>IF(Falls1!R$16="","",Falls1!R$16)</f>
        <v/>
      </c>
      <c r="E18" s="183"/>
      <c r="F18" s="98" t="s">
        <v>19</v>
      </c>
      <c r="G18" s="100" t="str">
        <f>IF(ISNA(Falls1!H$8),"",Falls1!H$8)</f>
        <v/>
      </c>
      <c r="H18" s="181"/>
    </row>
    <row r="19" spans="1:8" ht="15.75" x14ac:dyDescent="0.25">
      <c r="A19" s="184" t="s">
        <v>156</v>
      </c>
      <c r="B19" s="188" t="str">
        <f>VLOOKUP(A19,Measures!A:C,3,FALSE)</f>
        <v>Methicillin-resistant Staphylococcus aureus (MRSA) LabID event per 1,000 Patient Days</v>
      </c>
      <c r="C19" s="186" t="str">
        <f>IF(ISNA(MRSA1!AA$2),"",MRSA1!AA$2)</f>
        <v/>
      </c>
      <c r="D19" s="187"/>
      <c r="E19" s="182" t="str">
        <f>IF(ISNA(MRSA1!AA$3),"",MRSA1!AA$3)</f>
        <v/>
      </c>
      <c r="F19" s="186" t="str">
        <f>(IF(ISNA(MRSA1!H$7),"",MRSA1!H$7))</f>
        <v/>
      </c>
      <c r="G19" s="187"/>
      <c r="H19" s="180" t="str">
        <f>IF(F19="","",IF(F19=0,"Ideal",IF(F19&gt;C19,"Opportunity",IF(F19&lt;E19,"At Target","Progress"))))</f>
        <v/>
      </c>
    </row>
    <row r="20" spans="1:8" ht="23.25" thickBot="1" x14ac:dyDescent="0.3">
      <c r="A20" s="185"/>
      <c r="B20" s="189"/>
      <c r="C20" s="98" t="s">
        <v>126</v>
      </c>
      <c r="D20" s="99" t="str">
        <f>IF(MRSA1!R$16="","",MRSA1!R$16)</f>
        <v/>
      </c>
      <c r="E20" s="183"/>
      <c r="F20" s="98" t="s">
        <v>19</v>
      </c>
      <c r="G20" s="100" t="str">
        <f>IF(ISNA(MRSA1!H$8),"",MRSA1!H$8)</f>
        <v/>
      </c>
      <c r="H20" s="181"/>
    </row>
    <row r="21" spans="1:8" ht="15" customHeight="1" x14ac:dyDescent="0.25">
      <c r="A21" s="184" t="s">
        <v>157</v>
      </c>
      <c r="B21" s="188" t="str">
        <f>VLOOKUP(A21,Measures!A:C,3,FALSE)</f>
        <v>Patients with at least One Stage 3+ Nosocomial Pressure Ulcer</v>
      </c>
      <c r="C21" s="186" t="str">
        <f>IF(ISNA('PrU1'!AA$2),"",'PrU1'!AA$2)</f>
        <v/>
      </c>
      <c r="D21" s="187"/>
      <c r="E21" s="182" t="str">
        <f>IF(ISNA('PrU1'!AA$3),"",'PrU1'!AA$3)</f>
        <v/>
      </c>
      <c r="F21" s="186" t="str">
        <f>(IF(ISNA('PrU1'!H$7),"",'PrU1'!H$7))</f>
        <v/>
      </c>
      <c r="G21" s="187"/>
      <c r="H21" s="180" t="str">
        <f>IF(F21="","",IF(F21=0,"Ideal",IF(F21&gt;C21,"Opportunity",IF(F21&lt;E21,"At Target","Progress"))))</f>
        <v/>
      </c>
    </row>
    <row r="22" spans="1:8" ht="23.25" thickBot="1" x14ac:dyDescent="0.3">
      <c r="A22" s="185"/>
      <c r="B22" s="189"/>
      <c r="C22" s="98" t="s">
        <v>126</v>
      </c>
      <c r="D22" s="99" t="str">
        <f>IF('PrU1'!R$16="","",'PrU1'!R$16)</f>
        <v/>
      </c>
      <c r="E22" s="183"/>
      <c r="F22" s="98" t="s">
        <v>19</v>
      </c>
      <c r="G22" s="100" t="str">
        <f>IF(ISNA('PrU1'!H$8),"",'PrU1'!H$8)</f>
        <v/>
      </c>
      <c r="H22" s="181"/>
    </row>
    <row r="23" spans="1:8" ht="15.75" x14ac:dyDescent="0.25">
      <c r="A23" s="184" t="s">
        <v>158</v>
      </c>
      <c r="B23" s="188" t="str">
        <f>VLOOKUP(A23,Measures!A:C,3,FALSE)</f>
        <v>Readmissions within 30 Days to Same Facility (All Cause)</v>
      </c>
      <c r="C23" s="186" t="str">
        <f>IF(ISNA(READ1!AA$2),"",READ1!AA$2)</f>
        <v/>
      </c>
      <c r="D23" s="187"/>
      <c r="E23" s="182" t="str">
        <f>IF(ISNA(READ1!AA$3),"",READ1!AA$3)</f>
        <v/>
      </c>
      <c r="F23" s="186" t="str">
        <f>(IF(ISNA(READ1!H$7),"",READ1!H$7))</f>
        <v/>
      </c>
      <c r="G23" s="187"/>
      <c r="H23" s="180" t="str">
        <f>IF(F23="","",IF(F23=0,"Ideal",IF(F23&gt;C23,"Opportunity",IF(F23&lt;E23,"At Target","Progress"))))</f>
        <v/>
      </c>
    </row>
    <row r="24" spans="1:8" ht="23.25" thickBot="1" x14ac:dyDescent="0.3">
      <c r="A24" s="185"/>
      <c r="B24" s="189"/>
      <c r="C24" s="98" t="s">
        <v>126</v>
      </c>
      <c r="D24" s="99" t="str">
        <f>IF(READ1!R$16="","",READ1!R$16)</f>
        <v/>
      </c>
      <c r="E24" s="183"/>
      <c r="F24" s="98" t="s">
        <v>19</v>
      </c>
      <c r="G24" s="100" t="str">
        <f>IF(ISNA(READ1!H$8),"",READ1!H$8)</f>
        <v/>
      </c>
      <c r="H24" s="181"/>
    </row>
    <row r="25" spans="1:8" ht="15.75" x14ac:dyDescent="0.25">
      <c r="A25" s="184" t="s">
        <v>159</v>
      </c>
      <c r="B25" s="188" t="str">
        <f>VLOOKUP(A25,Measures!A:C,3,FALSE)</f>
        <v>Readmissions within 30 Days to Any Facility (All Cause)</v>
      </c>
      <c r="C25" s="186" t="str">
        <f>IF(ISNA(READ2!AA$2),"",READ2!AA$2)</f>
        <v/>
      </c>
      <c r="D25" s="187"/>
      <c r="E25" s="182" t="str">
        <f>IF(ISNA(READ2!AA$3),"",READ2!AA$3)</f>
        <v/>
      </c>
      <c r="F25" s="186" t="str">
        <f>(IF(ISNA(READ2!H$7),"",READ2!H$7))</f>
        <v/>
      </c>
      <c r="G25" s="187"/>
      <c r="H25" s="180" t="str">
        <f>IF(F25="","",IF(F25=0,"Ideal",IF(F25&gt;C25,"Opportunity",IF(F25&lt;E25,"At Target","Progress"))))</f>
        <v/>
      </c>
    </row>
    <row r="26" spans="1:8" ht="23.25" thickBot="1" x14ac:dyDescent="0.3">
      <c r="A26" s="185"/>
      <c r="B26" s="189"/>
      <c r="C26" s="98" t="s">
        <v>126</v>
      </c>
      <c r="D26" s="99" t="str">
        <f>IF(READ2!R$16="","",READ2!R$16)</f>
        <v/>
      </c>
      <c r="E26" s="183"/>
      <c r="F26" s="98" t="s">
        <v>19</v>
      </c>
      <c r="G26" s="100" t="str">
        <f>IF(ISNA(READ2!H$8),"",READ2!H$8)</f>
        <v/>
      </c>
      <c r="H26" s="181"/>
    </row>
    <row r="27" spans="1:8" ht="15.75" customHeight="1" x14ac:dyDescent="0.25">
      <c r="A27" s="190" t="s">
        <v>172</v>
      </c>
      <c r="B27" s="188" t="str">
        <f>VLOOKUP(A27,Measures!A:C,3,FALSE)</f>
        <v>Postoperative Sepsis Cases per 1,000 Elective Surgical Discharges</v>
      </c>
      <c r="C27" s="186" t="str">
        <f>IF(ISNA('SEP1'!AA$2),"",'SEP1'!AA$2)</f>
        <v/>
      </c>
      <c r="D27" s="187"/>
      <c r="E27" s="182" t="str">
        <f>IF(ISNA('SEP1'!AA$3),"",'SEP1'!AA$3)</f>
        <v/>
      </c>
      <c r="F27" s="186" t="str">
        <f>(IF(ISNA('SEP1'!H$7),"",'SEP1'!H$7))</f>
        <v/>
      </c>
      <c r="G27" s="187"/>
      <c r="H27" s="180" t="str">
        <f>IF(F27="","",IF(F27=0,"Ideal",IF(F27&gt;C27,"Opportunity",IF(F27&lt;E27,"At Target","Progress"))))</f>
        <v/>
      </c>
    </row>
    <row r="28" spans="1:8" ht="23.25" thickBot="1" x14ac:dyDescent="0.3">
      <c r="A28" s="191"/>
      <c r="B28" s="189"/>
      <c r="C28" s="98" t="s">
        <v>126</v>
      </c>
      <c r="D28" s="99" t="str">
        <f>IF('SEP1'!R$14="","",'SEP1'!R$14)</f>
        <v/>
      </c>
      <c r="E28" s="183"/>
      <c r="F28" s="98" t="s">
        <v>19</v>
      </c>
      <c r="G28" s="100" t="str">
        <f>IF(ISNA('SEP1'!H$8),"",'SEP1'!H$8)</f>
        <v/>
      </c>
      <c r="H28" s="181"/>
    </row>
    <row r="29" spans="1:8" ht="15.75" x14ac:dyDescent="0.25">
      <c r="A29" s="192" t="s">
        <v>173</v>
      </c>
      <c r="B29" s="198" t="str">
        <f>VLOOKUP(A29,Measures!A:C,3,FALSE)</f>
        <v>Severe Sepsis/Septic Shock Mortality Rate</v>
      </c>
      <c r="C29" s="194" t="str">
        <f>IF(ISNA('SEP2'!AA$2),"",'SEP2'!AA$2)</f>
        <v/>
      </c>
      <c r="D29" s="195"/>
      <c r="E29" s="196" t="str">
        <f>IF(ISNA('SEP2'!AA$3),"",'SEP2'!AA$3)</f>
        <v/>
      </c>
      <c r="F29" s="194" t="str">
        <f>(IF(ISNA('SEP2'!H$7),"",'SEP2'!H$7))</f>
        <v/>
      </c>
      <c r="G29" s="195"/>
      <c r="H29" s="200" t="str">
        <f>IF(F29="","",IF(F29=0,"Ideal",IF(F29&gt;C29,"Opportunity",IF(F29&lt;E29,"At Target","Progress"))))</f>
        <v/>
      </c>
    </row>
    <row r="30" spans="1:8" ht="23.25" thickBot="1" x14ac:dyDescent="0.3">
      <c r="A30" s="193"/>
      <c r="B30" s="199"/>
      <c r="C30" s="163" t="s">
        <v>126</v>
      </c>
      <c r="D30" s="164" t="str">
        <f>IF('SEP2'!R$16="","",'SEP2'!R$16)</f>
        <v/>
      </c>
      <c r="E30" s="197"/>
      <c r="F30" s="163" t="s">
        <v>19</v>
      </c>
      <c r="G30" s="165" t="str">
        <f>IF(ISNA('SEP2'!H$8),"",'SEP2'!H$8)</f>
        <v/>
      </c>
      <c r="H30" s="201"/>
    </row>
    <row r="31" spans="1:8" ht="24" thickBot="1" x14ac:dyDescent="0.3">
      <c r="A31" s="177" t="str">
        <f>A$1</f>
        <v>Hospital Name</v>
      </c>
      <c r="B31" s="178"/>
      <c r="C31" s="178"/>
      <c r="D31" s="178"/>
      <c r="E31" s="178"/>
      <c r="F31" s="178"/>
      <c r="G31" s="178"/>
      <c r="H31" s="179"/>
    </row>
    <row r="32" spans="1:8" ht="32.25" thickBot="1" x14ac:dyDescent="0.3">
      <c r="A32" s="102" t="s">
        <v>124</v>
      </c>
      <c r="B32" s="103" t="s">
        <v>130</v>
      </c>
      <c r="C32" s="176" t="s">
        <v>125</v>
      </c>
      <c r="D32" s="176"/>
      <c r="E32" s="103" t="s">
        <v>127</v>
      </c>
      <c r="F32" s="176" t="s">
        <v>128</v>
      </c>
      <c r="G32" s="176"/>
      <c r="H32" s="104" t="s">
        <v>129</v>
      </c>
    </row>
    <row r="33" spans="1:8" ht="15.75" x14ac:dyDescent="0.25">
      <c r="A33" s="184" t="s">
        <v>197</v>
      </c>
      <c r="B33" s="188" t="str">
        <f>VLOOKUP(A33,Measures!A:C,3,FALSE)</f>
        <v>Surgical Site Infection (SSI) Rate: Colorectal Surgeries</v>
      </c>
      <c r="C33" s="186" t="str">
        <f>IF(ISNA(SSI2a!AA$2),"",SSI2a!AA$2)</f>
        <v/>
      </c>
      <c r="D33" s="187"/>
      <c r="E33" s="182" t="str">
        <f>IF(ISNA(SSI2a!AA$3),"",SSI2a!AA$3)</f>
        <v/>
      </c>
      <c r="F33" s="186" t="str">
        <f>(IF(ISNA(SSI2a!H$7),"",SSI2a!H$7))</f>
        <v/>
      </c>
      <c r="G33" s="187"/>
      <c r="H33" s="180" t="str">
        <f>IF(F33="","",IF(F33=0,"Ideal",IF(F33&gt;C33,"Opportunity",IF(F33&lt;E33,"At Target","Progress"))))</f>
        <v/>
      </c>
    </row>
    <row r="34" spans="1:8" ht="23.25" thickBot="1" x14ac:dyDescent="0.3">
      <c r="A34" s="185"/>
      <c r="B34" s="189"/>
      <c r="C34" s="98" t="s">
        <v>126</v>
      </c>
      <c r="D34" s="99" t="str">
        <f>IF(SSI2a!R$16="","",SSI2a!R$16)</f>
        <v/>
      </c>
      <c r="E34" s="183"/>
      <c r="F34" s="98" t="s">
        <v>19</v>
      </c>
      <c r="G34" s="100" t="str">
        <f>IF(ISNA(SSI2a!H$8),"",SSI2a!H$8)</f>
        <v/>
      </c>
      <c r="H34" s="181"/>
    </row>
    <row r="35" spans="1:8" ht="15.75" x14ac:dyDescent="0.25">
      <c r="A35" s="184" t="s">
        <v>198</v>
      </c>
      <c r="B35" s="188" t="str">
        <f>VLOOKUP(A35,Measures!A:C,3,FALSE)</f>
        <v>Surgical Site Infection (SSI) Rate: Abdominal Hysterectomies</v>
      </c>
      <c r="C35" s="186" t="str">
        <f>IF(ISNA(SSI2b!AA$2),"",SSI2b!AA$2)</f>
        <v/>
      </c>
      <c r="D35" s="187"/>
      <c r="E35" s="182" t="str">
        <f>IF(ISNA(SSI2b!AA$3),"",SSI2b!AA$3)</f>
        <v/>
      </c>
      <c r="F35" s="186" t="str">
        <f>(IF(ISNA(SSI2b!H$7),"",SSI2b!H$7))</f>
        <v/>
      </c>
      <c r="G35" s="187"/>
      <c r="H35" s="180" t="str">
        <f>IF(F35="","",IF(F35=0,"Ideal",IF(F35&gt;C35,"Opportunity",IF(F35&lt;E35,"At Target","Progress"))))</f>
        <v/>
      </c>
    </row>
    <row r="36" spans="1:8" ht="23.25" thickBot="1" x14ac:dyDescent="0.3">
      <c r="A36" s="185"/>
      <c r="B36" s="189"/>
      <c r="C36" s="98" t="s">
        <v>126</v>
      </c>
      <c r="D36" s="99" t="str">
        <f>IF(SSI2b!R$16="","",SSI2b!R$16)</f>
        <v/>
      </c>
      <c r="E36" s="183"/>
      <c r="F36" s="98" t="s">
        <v>19</v>
      </c>
      <c r="G36" s="100" t="str">
        <f>IF(ISNA(SSI2b!H$8),"",SSI2b!H$8)</f>
        <v/>
      </c>
      <c r="H36" s="181"/>
    </row>
    <row r="37" spans="1:8" ht="15.75" x14ac:dyDescent="0.25">
      <c r="A37" s="184" t="s">
        <v>199</v>
      </c>
      <c r="B37" s="188" t="str">
        <f>VLOOKUP(A37,Measures!A:C,3,FALSE)</f>
        <v>Surgical Site Infection (SSI) Rate: Total Knee Replacement</v>
      </c>
      <c r="C37" s="186" t="str">
        <f>IF(ISNA(SSI2c!AA$2),"",SSI2c!AA$2)</f>
        <v/>
      </c>
      <c r="D37" s="187"/>
      <c r="E37" s="182" t="str">
        <f>IF(ISNA(SSI2c!AA$3),"",SSI2c!AA$3)</f>
        <v/>
      </c>
      <c r="F37" s="186" t="str">
        <f>(IF(ISNA(SSI2c!H$7),"",SSI2c!H$7))</f>
        <v/>
      </c>
      <c r="G37" s="187"/>
      <c r="H37" s="180" t="str">
        <f>IF(F37="","",IF(F37=0,"Ideal",IF(F37&gt;C37,"Opportunity",IF(F37&lt;E37,"At Target","Progress"))))</f>
        <v/>
      </c>
    </row>
    <row r="38" spans="1:8" ht="23.25" thickBot="1" x14ac:dyDescent="0.3">
      <c r="A38" s="185"/>
      <c r="B38" s="189"/>
      <c r="C38" s="98" t="s">
        <v>126</v>
      </c>
      <c r="D38" s="99" t="str">
        <f>IF(SSI2c!R$16="","",SSI2c!R$16)</f>
        <v/>
      </c>
      <c r="E38" s="183"/>
      <c r="F38" s="98" t="s">
        <v>19</v>
      </c>
      <c r="G38" s="100" t="str">
        <f>IF(ISNA(SSI2c!H$8),"",SSI2c!H$8)</f>
        <v/>
      </c>
      <c r="H38" s="181"/>
    </row>
    <row r="39" spans="1:8" ht="15" customHeight="1" x14ac:dyDescent="0.25">
      <c r="A39" s="184" t="s">
        <v>200</v>
      </c>
      <c r="B39" s="188" t="str">
        <f>VLOOKUP(A39,Measures!A:C,3,FALSE)</f>
        <v>Surgical Site Infection (SSI) Rate: Total Hip Replacement</v>
      </c>
      <c r="C39" s="186" t="str">
        <f>IF(ISNA(SSI2d!AA$2),"",SSI2d!AA$2)</f>
        <v/>
      </c>
      <c r="D39" s="187"/>
      <c r="E39" s="182" t="str">
        <f>IF(ISNA(SSI2d!AA$3),"",SSI2d!AA$3)</f>
        <v/>
      </c>
      <c r="F39" s="186" t="str">
        <f>(IF(ISNA(SSI2d!H$7),"",SSI2d!H$7))</f>
        <v/>
      </c>
      <c r="G39" s="187"/>
      <c r="H39" s="180" t="str">
        <f>IF(F39="","",IF(F39=0,"Ideal",IF(F39&gt;C39,"Opportunity",IF(F39&lt;E39,"At Target","Progress"))))</f>
        <v/>
      </c>
    </row>
    <row r="40" spans="1:8" ht="23.25" thickBot="1" x14ac:dyDescent="0.3">
      <c r="A40" s="185"/>
      <c r="B40" s="189"/>
      <c r="C40" s="98" t="s">
        <v>126</v>
      </c>
      <c r="D40" s="99" t="str">
        <f>IF(SSI2d!R$16="","",SSI2d!R$16)</f>
        <v/>
      </c>
      <c r="E40" s="183"/>
      <c r="F40" s="98" t="s">
        <v>19</v>
      </c>
      <c r="G40" s="100" t="str">
        <f>IF(ISNA(SSI2d!H$8),"",SSI2d!H$8)</f>
        <v/>
      </c>
      <c r="H40" s="181"/>
    </row>
    <row r="41" spans="1:8" ht="15.75" x14ac:dyDescent="0.25">
      <c r="A41" s="184" t="s">
        <v>160</v>
      </c>
      <c r="B41" s="188" t="str">
        <f>VLOOKUP(A41,Measures!A:C,3,FALSE)</f>
        <v>Total Ventilator-Associated Events (VAE) per 1,000 Ventilator Days</v>
      </c>
      <c r="C41" s="186" t="str">
        <f>IF(ISNA('VAE1'!AA$2),"",'VAE1'!AA$2)</f>
        <v/>
      </c>
      <c r="D41" s="187"/>
      <c r="E41" s="182" t="str">
        <f>IF(ISNA('VAE1'!AA$3),"",'VAE1'!AA$3)</f>
        <v/>
      </c>
      <c r="F41" s="186" t="str">
        <f>(IF(ISNA('VAE1'!H$7),"",'VAE1'!H$7))</f>
        <v/>
      </c>
      <c r="G41" s="187"/>
      <c r="H41" s="180" t="str">
        <f>IF(F41="","",IF(F41=0,"Ideal",IF(F41&gt;C41,"Opportunity",IF(F41&lt;E41,"At Target","Progress"))))</f>
        <v/>
      </c>
    </row>
    <row r="42" spans="1:8" ht="23.25" thickBot="1" x14ac:dyDescent="0.3">
      <c r="A42" s="185"/>
      <c r="B42" s="189"/>
      <c r="C42" s="98" t="s">
        <v>126</v>
      </c>
      <c r="D42" s="99" t="str">
        <f>IF('VAE1'!R$16="","",'VAE1'!R$16)</f>
        <v/>
      </c>
      <c r="E42" s="183"/>
      <c r="F42" s="98" t="s">
        <v>19</v>
      </c>
      <c r="G42" s="100" t="str">
        <f>IF(ISNA('VAE1'!H$8),"",'VAE1'!H$8)</f>
        <v/>
      </c>
      <c r="H42" s="181"/>
    </row>
    <row r="43" spans="1:8" ht="15.75" x14ac:dyDescent="0.25">
      <c r="A43" s="184" t="s">
        <v>161</v>
      </c>
      <c r="B43" s="188" t="str">
        <f>VLOOKUP(A43,Measures!A:C,3,FALSE)</f>
        <v>Infection-Related Ventilator Associated Condition (IVAC) per 1,000 Ventilator Days</v>
      </c>
      <c r="C43" s="186" t="str">
        <f>IF(ISNA('VAE2'!AA$2),"",'VAE2'!AA$2)</f>
        <v/>
      </c>
      <c r="D43" s="187"/>
      <c r="E43" s="182" t="str">
        <f>IF(ISNA('VAE2'!AA$3),"",'VAE2'!AA$3)</f>
        <v/>
      </c>
      <c r="F43" s="186" t="str">
        <f>(IF(ISNA('VAE2'!H$7),"",'VAE2'!H$7))</f>
        <v/>
      </c>
      <c r="G43" s="187"/>
      <c r="H43" s="180" t="str">
        <f>IF(F43="","",IF(F43=0,"Ideal",IF(F43&gt;C43,"Opportunity",IF(F43&lt;E43,"At Target","Progress"))))</f>
        <v/>
      </c>
    </row>
    <row r="44" spans="1:8" ht="23.25" thickBot="1" x14ac:dyDescent="0.3">
      <c r="A44" s="185"/>
      <c r="B44" s="189"/>
      <c r="C44" s="98" t="s">
        <v>126</v>
      </c>
      <c r="D44" s="99" t="str">
        <f>IF('VAE2'!R$16="","",'VAE2'!R$16)</f>
        <v/>
      </c>
      <c r="E44" s="183"/>
      <c r="F44" s="98" t="s">
        <v>19</v>
      </c>
      <c r="G44" s="100" t="str">
        <f>IF(ISNA('VAE2'!H$8),"",'VAE2'!H$8)</f>
        <v/>
      </c>
      <c r="H44" s="181"/>
    </row>
    <row r="45" spans="1:8" ht="15.75" x14ac:dyDescent="0.25">
      <c r="A45" s="184" t="s">
        <v>162</v>
      </c>
      <c r="B45" s="188" t="str">
        <f>VLOOKUP(A45,Measures!A:C,3,FALSE)</f>
        <v>Perioperative PE or DVT per 1,000 Surgical Discharges</v>
      </c>
      <c r="C45" s="186" t="str">
        <f>IF(ISNA('VTE1'!AA$2),"",'VTE1'!AA$2)</f>
        <v/>
      </c>
      <c r="D45" s="187"/>
      <c r="E45" s="182" t="str">
        <f>IF(ISNA('VTE1'!AA$3),"",'VTE1'!AA$3)</f>
        <v/>
      </c>
      <c r="F45" s="186" t="str">
        <f>(IF(ISNA('VTE1'!H$7),"",'VTE1'!H$7))</f>
        <v/>
      </c>
      <c r="G45" s="187"/>
      <c r="H45" s="180" t="str">
        <f>IF(F45="","",IF(F45=0,"Ideal",IF(F45&gt;C45,"Opportunity",IF(F45&lt;E45,"At Target","Progress"))))</f>
        <v/>
      </c>
    </row>
    <row r="46" spans="1:8" ht="23.25" thickBot="1" x14ac:dyDescent="0.3">
      <c r="A46" s="185"/>
      <c r="B46" s="189"/>
      <c r="C46" s="98" t="s">
        <v>126</v>
      </c>
      <c r="D46" s="99" t="str">
        <f>IF('VTE1'!R$16="","",'VTE1'!R$16)</f>
        <v/>
      </c>
      <c r="E46" s="183"/>
      <c r="F46" s="98" t="s">
        <v>19</v>
      </c>
      <c r="G46" s="100" t="str">
        <f>IF(ISNA('VTE1'!H$8),"",'VTE1'!H$8)</f>
        <v/>
      </c>
      <c r="H46" s="181"/>
    </row>
  </sheetData>
  <sheetProtection algorithmName="SHA-512" hashValue="kjxTG1UCViwyXY5quYYkw1pLhcH7mI1dWFXSvjj+PX2+AYqp8VjrxLFpAvwD8KcElrwqowZ7gUkthNhF92BVag==" saltValue="KR2szMIQHcDhcou/3N7zSQ==" spinCount="100000" sheet="1" formatCells="0"/>
  <mergeCells count="129">
    <mergeCell ref="E27:E28"/>
    <mergeCell ref="F27:G27"/>
    <mergeCell ref="H27:H28"/>
    <mergeCell ref="B35:B36"/>
    <mergeCell ref="B37:B38"/>
    <mergeCell ref="B25:B26"/>
    <mergeCell ref="B29:B30"/>
    <mergeCell ref="B21:B22"/>
    <mergeCell ref="F35:G35"/>
    <mergeCell ref="H35:H36"/>
    <mergeCell ref="H21:H22"/>
    <mergeCell ref="H29:H30"/>
    <mergeCell ref="H23:H24"/>
    <mergeCell ref="H25:H26"/>
    <mergeCell ref="A37:A38"/>
    <mergeCell ref="C37:D37"/>
    <mergeCell ref="E37:E38"/>
    <mergeCell ref="F37:G37"/>
    <mergeCell ref="H37:H38"/>
    <mergeCell ref="A35:A36"/>
    <mergeCell ref="C35:D35"/>
    <mergeCell ref="E35:E36"/>
    <mergeCell ref="A33:A34"/>
    <mergeCell ref="C33:D33"/>
    <mergeCell ref="E33:E34"/>
    <mergeCell ref="F33:G33"/>
    <mergeCell ref="H33:H34"/>
    <mergeCell ref="A29:A30"/>
    <mergeCell ref="C29:D29"/>
    <mergeCell ref="E29:E30"/>
    <mergeCell ref="F29:G29"/>
    <mergeCell ref="F43:G43"/>
    <mergeCell ref="H43:H44"/>
    <mergeCell ref="A45:A46"/>
    <mergeCell ref="C45:D45"/>
    <mergeCell ref="E45:E46"/>
    <mergeCell ref="F45:G45"/>
    <mergeCell ref="H45:H46"/>
    <mergeCell ref="A39:A40"/>
    <mergeCell ref="C39:D39"/>
    <mergeCell ref="E39:E40"/>
    <mergeCell ref="F39:G39"/>
    <mergeCell ref="H39:H40"/>
    <mergeCell ref="A41:A42"/>
    <mergeCell ref="C41:D41"/>
    <mergeCell ref="E41:E42"/>
    <mergeCell ref="F41:G41"/>
    <mergeCell ref="H41:H42"/>
    <mergeCell ref="A43:A44"/>
    <mergeCell ref="C43:D43"/>
    <mergeCell ref="E43:E44"/>
    <mergeCell ref="B45:B46"/>
    <mergeCell ref="B39:B40"/>
    <mergeCell ref="B41:B42"/>
    <mergeCell ref="B43:B44"/>
    <mergeCell ref="C32:D32"/>
    <mergeCell ref="F32:G32"/>
    <mergeCell ref="B33:B34"/>
    <mergeCell ref="A21:A22"/>
    <mergeCell ref="C21:D21"/>
    <mergeCell ref="E21:E22"/>
    <mergeCell ref="F21:G21"/>
    <mergeCell ref="A23:A24"/>
    <mergeCell ref="C23:D23"/>
    <mergeCell ref="E23:E24"/>
    <mergeCell ref="B23:B24"/>
    <mergeCell ref="F23:G23"/>
    <mergeCell ref="A25:A26"/>
    <mergeCell ref="C25:D25"/>
    <mergeCell ref="E25:E26"/>
    <mergeCell ref="F25:G25"/>
    <mergeCell ref="A31:H31"/>
    <mergeCell ref="A27:A28"/>
    <mergeCell ref="B27:B28"/>
    <mergeCell ref="C27:D27"/>
    <mergeCell ref="A9:A10"/>
    <mergeCell ref="C9:D9"/>
    <mergeCell ref="E9:E10"/>
    <mergeCell ref="F9:G9"/>
    <mergeCell ref="H9:H10"/>
    <mergeCell ref="B9:B10"/>
    <mergeCell ref="F19:G19"/>
    <mergeCell ref="H19:H20"/>
    <mergeCell ref="A17:A18"/>
    <mergeCell ref="C17:D17"/>
    <mergeCell ref="E17:E18"/>
    <mergeCell ref="F17:G17"/>
    <mergeCell ref="H17:H18"/>
    <mergeCell ref="A19:A20"/>
    <mergeCell ref="C19:D19"/>
    <mergeCell ref="E19:E20"/>
    <mergeCell ref="B17:B18"/>
    <mergeCell ref="B19:B20"/>
    <mergeCell ref="A15:H15"/>
    <mergeCell ref="C16:D16"/>
    <mergeCell ref="F16:G16"/>
    <mergeCell ref="A13:A14"/>
    <mergeCell ref="C13:D13"/>
    <mergeCell ref="E13:E14"/>
    <mergeCell ref="F13:G13"/>
    <mergeCell ref="H13:H14"/>
    <mergeCell ref="B13:B14"/>
    <mergeCell ref="A11:A12"/>
    <mergeCell ref="C11:D11"/>
    <mergeCell ref="E11:E12"/>
    <mergeCell ref="F11:G11"/>
    <mergeCell ref="H11:H12"/>
    <mergeCell ref="B11:B12"/>
    <mergeCell ref="C2:D2"/>
    <mergeCell ref="F2:G2"/>
    <mergeCell ref="A1:H1"/>
    <mergeCell ref="H3:H4"/>
    <mergeCell ref="E5:E6"/>
    <mergeCell ref="H5:H6"/>
    <mergeCell ref="A7:A8"/>
    <mergeCell ref="C7:D7"/>
    <mergeCell ref="E7:E8"/>
    <mergeCell ref="F7:G7"/>
    <mergeCell ref="H7:H8"/>
    <mergeCell ref="B3:B4"/>
    <mergeCell ref="B5:B6"/>
    <mergeCell ref="A3:A4"/>
    <mergeCell ref="C3:D3"/>
    <mergeCell ref="F3:G3"/>
    <mergeCell ref="A5:A6"/>
    <mergeCell ref="C5:D5"/>
    <mergeCell ref="F5:G5"/>
    <mergeCell ref="E3:E4"/>
    <mergeCell ref="B7:B8"/>
  </mergeCells>
  <conditionalFormatting sqref="H17:H26 H3:H14 H33:H46 H29:H30">
    <cfRule type="cellIs" dxfId="5" priority="13" operator="equal">
      <formula>"At Target"</formula>
    </cfRule>
    <cfRule type="cellIs" dxfId="4" priority="14" operator="equal">
      <formula>"Ideal"</formula>
    </cfRule>
    <cfRule type="cellIs" dxfId="3" priority="15" operator="equal">
      <formula>"Opportunity"</formula>
    </cfRule>
  </conditionalFormatting>
  <conditionalFormatting sqref="H27:H28">
    <cfRule type="cellIs" dxfId="2" priority="1" operator="equal">
      <formula>"At Target"</formula>
    </cfRule>
    <cfRule type="cellIs" dxfId="1" priority="2" operator="equal">
      <formula>"Ideal"</formula>
    </cfRule>
    <cfRule type="cellIs" dxfId="0" priority="3" operator="equal">
      <formula>"Opportunity"</formula>
    </cfRule>
  </conditionalFormatting>
  <pageMargins left="0.3" right="0.25" top="0.75" bottom="0.75" header="0.3" footer="0.3"/>
  <pageSetup orientation="portrait" verticalDpi="0"/>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63"/>
  <sheetViews>
    <sheetView zoomScaleNormal="100" zoomScalePageLayoutView="150" workbookViewId="0">
      <selection activeCell="M4" sqref="M4"/>
    </sheetView>
  </sheetViews>
  <sheetFormatPr defaultColWidth="43" defaultRowHeight="15" x14ac:dyDescent="0.25"/>
  <cols>
    <col min="1" max="1" width="3" style="41" customWidth="1"/>
    <col min="2" max="2" width="16.42578125" style="41" customWidth="1"/>
    <col min="3" max="3" width="15.71093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74" width="10.5703125" style="4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131</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
        <v>132</v>
      </c>
      <c r="Z2" s="78" t="s">
        <v>15</v>
      </c>
      <c r="AA2" s="58" t="e">
        <f>IF($M$4=0,#N/A,$L$4/$M$4*$R$7)</f>
        <v>#VALUE!</v>
      </c>
      <c r="AB2" s="58" t="e">
        <f t="shared" ref="AB2:BV2" si="0">IF($M$4=0,#N/A,$L$4/$M$4*$R$7)</f>
        <v>#VALUE!</v>
      </c>
      <c r="AC2" s="58" t="e">
        <f t="shared" si="0"/>
        <v>#VALUE!</v>
      </c>
      <c r="AD2" s="58" t="e">
        <f t="shared" si="0"/>
        <v>#VALUE!</v>
      </c>
      <c r="AE2" s="58" t="e">
        <f t="shared" si="0"/>
        <v>#VALUE!</v>
      </c>
      <c r="AF2" s="58" t="e">
        <f t="shared" si="0"/>
        <v>#VALUE!</v>
      </c>
      <c r="AG2" s="58" t="e">
        <f t="shared" si="0"/>
        <v>#VALUE!</v>
      </c>
      <c r="AH2" s="58" t="e">
        <f t="shared" si="0"/>
        <v>#VALUE!</v>
      </c>
      <c r="AI2" s="58" t="e">
        <f t="shared" si="0"/>
        <v>#VALUE!</v>
      </c>
      <c r="AJ2" s="58" t="e">
        <f t="shared" si="0"/>
        <v>#VALUE!</v>
      </c>
      <c r="AK2" s="58" t="e">
        <f t="shared" si="0"/>
        <v>#VALUE!</v>
      </c>
      <c r="AL2" s="58" t="e">
        <f t="shared" si="0"/>
        <v>#VALUE!</v>
      </c>
      <c r="AM2" s="58" t="e">
        <f t="shared" si="0"/>
        <v>#VALUE!</v>
      </c>
      <c r="AN2" s="58" t="e">
        <f t="shared" si="0"/>
        <v>#VALUE!</v>
      </c>
      <c r="AO2" s="58" t="e">
        <f t="shared" si="0"/>
        <v>#VALUE!</v>
      </c>
      <c r="AP2" s="58" t="e">
        <f t="shared" si="0"/>
        <v>#VALUE!</v>
      </c>
      <c r="AQ2" s="58" t="e">
        <f t="shared" si="0"/>
        <v>#VALUE!</v>
      </c>
      <c r="AR2" s="58" t="e">
        <f t="shared" si="0"/>
        <v>#VALUE!</v>
      </c>
      <c r="AS2" s="58" t="e">
        <f t="shared" si="0"/>
        <v>#VALUE!</v>
      </c>
      <c r="AT2" s="58" t="e">
        <f t="shared" si="0"/>
        <v>#VALUE!</v>
      </c>
      <c r="AU2" s="58" t="e">
        <f t="shared" si="0"/>
        <v>#VALUE!</v>
      </c>
      <c r="AV2" s="58" t="e">
        <f t="shared" si="0"/>
        <v>#VALUE!</v>
      </c>
      <c r="AW2" s="58" t="e">
        <f t="shared" si="0"/>
        <v>#VALUE!</v>
      </c>
      <c r="AX2" s="58" t="e">
        <f t="shared" si="0"/>
        <v>#VALUE!</v>
      </c>
      <c r="AY2" s="58" t="e">
        <f t="shared" si="0"/>
        <v>#VALUE!</v>
      </c>
      <c r="AZ2" s="58" t="e">
        <f t="shared" si="0"/>
        <v>#VALUE!</v>
      </c>
      <c r="BA2" s="58" t="e">
        <f t="shared" si="0"/>
        <v>#VALUE!</v>
      </c>
      <c r="BB2" s="58" t="e">
        <f t="shared" si="0"/>
        <v>#VALUE!</v>
      </c>
      <c r="BC2" s="58" t="e">
        <f t="shared" si="0"/>
        <v>#VALUE!</v>
      </c>
      <c r="BD2" s="58" t="e">
        <f t="shared" si="0"/>
        <v>#VALUE!</v>
      </c>
      <c r="BE2" s="58" t="e">
        <f t="shared" si="0"/>
        <v>#VALUE!</v>
      </c>
      <c r="BF2" s="58" t="e">
        <f t="shared" si="0"/>
        <v>#VALUE!</v>
      </c>
      <c r="BG2" s="58" t="e">
        <f t="shared" si="0"/>
        <v>#VALUE!</v>
      </c>
      <c r="BH2" s="58" t="e">
        <f t="shared" si="0"/>
        <v>#VALUE!</v>
      </c>
      <c r="BI2" s="58" t="e">
        <f t="shared" si="0"/>
        <v>#VALUE!</v>
      </c>
      <c r="BJ2" s="58" t="e">
        <f t="shared" si="0"/>
        <v>#VALUE!</v>
      </c>
      <c r="BK2" s="58" t="e">
        <f t="shared" si="0"/>
        <v>#VALUE!</v>
      </c>
      <c r="BL2" s="58" t="e">
        <f t="shared" si="0"/>
        <v>#VALUE!</v>
      </c>
      <c r="BM2" s="58" t="e">
        <f t="shared" si="0"/>
        <v>#VALUE!</v>
      </c>
      <c r="BN2" s="58" t="e">
        <f t="shared" si="0"/>
        <v>#VALUE!</v>
      </c>
      <c r="BO2" s="58" t="e">
        <f t="shared" si="0"/>
        <v>#VALUE!</v>
      </c>
      <c r="BP2" s="58" t="e">
        <f t="shared" si="0"/>
        <v>#VALUE!</v>
      </c>
      <c r="BQ2" s="58" t="e">
        <f t="shared" si="0"/>
        <v>#VALUE!</v>
      </c>
      <c r="BR2" s="58" t="e">
        <f t="shared" si="0"/>
        <v>#VALUE!</v>
      </c>
      <c r="BS2" s="58" t="e">
        <f t="shared" si="0"/>
        <v>#VALUE!</v>
      </c>
      <c r="BT2" s="58" t="e">
        <f t="shared" si="0"/>
        <v>#VALUE!</v>
      </c>
      <c r="BU2" s="58" t="e">
        <f t="shared" si="0"/>
        <v>#VALUE!</v>
      </c>
      <c r="BV2" s="58" t="e">
        <f t="shared" si="0"/>
        <v>#VALUE!</v>
      </c>
    </row>
    <row r="3" spans="1:74" ht="49.5" customHeight="1" thickBot="1" x14ac:dyDescent="0.3">
      <c r="A3" s="45"/>
      <c r="B3" s="2"/>
      <c r="C3" s="53"/>
      <c r="D3" s="121"/>
      <c r="E3" s="121"/>
      <c r="F3" s="121"/>
      <c r="G3" s="121"/>
      <c r="H3" s="121"/>
      <c r="I3" s="4"/>
      <c r="J3" s="2"/>
      <c r="K3" s="72"/>
      <c r="L3" s="84" t="str">
        <f>R3</f>
        <v>Total Harms</v>
      </c>
      <c r="M3" s="73" t="str">
        <f>R4</f>
        <v>Patient Days</v>
      </c>
      <c r="N3" s="5"/>
      <c r="O3" s="46"/>
      <c r="Q3" s="52" t="s">
        <v>4</v>
      </c>
      <c r="R3" s="50" t="s">
        <v>133</v>
      </c>
      <c r="Z3" s="78" t="s">
        <v>16</v>
      </c>
      <c r="AA3" s="58" t="e">
        <f>IF($L$5=0,#N/A,$AA$2-$L$5*$AA$2)</f>
        <v>#VALUE!</v>
      </c>
      <c r="AB3" s="58" t="e">
        <f t="shared" ref="AB3:BV3" si="1">IF($L$5=0,#N/A,$AA$2-$L$5*$AA$2)</f>
        <v>#VALUE!</v>
      </c>
      <c r="AC3" s="58" t="e">
        <f t="shared" si="1"/>
        <v>#VALUE!</v>
      </c>
      <c r="AD3" s="58" t="e">
        <f t="shared" si="1"/>
        <v>#VALUE!</v>
      </c>
      <c r="AE3" s="58" t="e">
        <f t="shared" si="1"/>
        <v>#VALUE!</v>
      </c>
      <c r="AF3" s="58" t="e">
        <f t="shared" si="1"/>
        <v>#VALUE!</v>
      </c>
      <c r="AG3" s="58" t="e">
        <f t="shared" si="1"/>
        <v>#VALUE!</v>
      </c>
      <c r="AH3" s="58" t="e">
        <f t="shared" si="1"/>
        <v>#VALUE!</v>
      </c>
      <c r="AI3" s="58" t="e">
        <f t="shared" si="1"/>
        <v>#VALUE!</v>
      </c>
      <c r="AJ3" s="58" t="e">
        <f t="shared" si="1"/>
        <v>#VALUE!</v>
      </c>
      <c r="AK3" s="58" t="e">
        <f t="shared" si="1"/>
        <v>#VALUE!</v>
      </c>
      <c r="AL3" s="58" t="e">
        <f t="shared" si="1"/>
        <v>#VALUE!</v>
      </c>
      <c r="AM3" s="58" t="e">
        <f t="shared" si="1"/>
        <v>#VALUE!</v>
      </c>
      <c r="AN3" s="58" t="e">
        <f t="shared" si="1"/>
        <v>#VALUE!</v>
      </c>
      <c r="AO3" s="58" t="e">
        <f t="shared" si="1"/>
        <v>#VALUE!</v>
      </c>
      <c r="AP3" s="58" t="e">
        <f t="shared" si="1"/>
        <v>#VALUE!</v>
      </c>
      <c r="AQ3" s="58" t="e">
        <f t="shared" si="1"/>
        <v>#VALUE!</v>
      </c>
      <c r="AR3" s="58" t="e">
        <f t="shared" si="1"/>
        <v>#VALUE!</v>
      </c>
      <c r="AS3" s="58" t="e">
        <f t="shared" si="1"/>
        <v>#VALUE!</v>
      </c>
      <c r="AT3" s="58" t="e">
        <f t="shared" si="1"/>
        <v>#VALUE!</v>
      </c>
      <c r="AU3" s="58" t="e">
        <f t="shared" si="1"/>
        <v>#VALUE!</v>
      </c>
      <c r="AV3" s="58" t="e">
        <f t="shared" si="1"/>
        <v>#VALUE!</v>
      </c>
      <c r="AW3" s="58" t="e">
        <f t="shared" si="1"/>
        <v>#VALUE!</v>
      </c>
      <c r="AX3" s="58" t="e">
        <f t="shared" si="1"/>
        <v>#VALUE!</v>
      </c>
      <c r="AY3" s="58" t="e">
        <f t="shared" si="1"/>
        <v>#VALUE!</v>
      </c>
      <c r="AZ3" s="58" t="e">
        <f t="shared" si="1"/>
        <v>#VALUE!</v>
      </c>
      <c r="BA3" s="58" t="e">
        <f t="shared" si="1"/>
        <v>#VALUE!</v>
      </c>
      <c r="BB3" s="58" t="e">
        <f t="shared" si="1"/>
        <v>#VALUE!</v>
      </c>
      <c r="BC3" s="58" t="e">
        <f t="shared" si="1"/>
        <v>#VALUE!</v>
      </c>
      <c r="BD3" s="58" t="e">
        <f t="shared" si="1"/>
        <v>#VALUE!</v>
      </c>
      <c r="BE3" s="58" t="e">
        <f t="shared" si="1"/>
        <v>#VALUE!</v>
      </c>
      <c r="BF3" s="58" t="e">
        <f t="shared" si="1"/>
        <v>#VALUE!</v>
      </c>
      <c r="BG3" s="58" t="e">
        <f t="shared" si="1"/>
        <v>#VALUE!</v>
      </c>
      <c r="BH3" s="58" t="e">
        <f t="shared" si="1"/>
        <v>#VALUE!</v>
      </c>
      <c r="BI3" s="58" t="e">
        <f t="shared" si="1"/>
        <v>#VALUE!</v>
      </c>
      <c r="BJ3" s="58" t="e">
        <f t="shared" si="1"/>
        <v>#VALUE!</v>
      </c>
      <c r="BK3" s="58" t="e">
        <f t="shared" si="1"/>
        <v>#VALUE!</v>
      </c>
      <c r="BL3" s="58" t="e">
        <f t="shared" si="1"/>
        <v>#VALUE!</v>
      </c>
      <c r="BM3" s="58" t="e">
        <f t="shared" si="1"/>
        <v>#VALUE!</v>
      </c>
      <c r="BN3" s="58" t="e">
        <f t="shared" si="1"/>
        <v>#VALUE!</v>
      </c>
      <c r="BO3" s="58" t="e">
        <f t="shared" si="1"/>
        <v>#VALUE!</v>
      </c>
      <c r="BP3" s="58" t="e">
        <f t="shared" si="1"/>
        <v>#VALUE!</v>
      </c>
      <c r="BQ3" s="58" t="e">
        <f t="shared" si="1"/>
        <v>#VALUE!</v>
      </c>
      <c r="BR3" s="58" t="e">
        <f t="shared" si="1"/>
        <v>#VALUE!</v>
      </c>
      <c r="BS3" s="58" t="e">
        <f t="shared" si="1"/>
        <v>#VALUE!</v>
      </c>
      <c r="BT3" s="58" t="e">
        <f t="shared" si="1"/>
        <v>#VALUE!</v>
      </c>
      <c r="BU3" s="58" t="e">
        <f t="shared" si="1"/>
        <v>#VALUE!</v>
      </c>
      <c r="BV3" s="58" t="e">
        <f t="shared" si="1"/>
        <v>#VALUE!</v>
      </c>
    </row>
    <row r="4" spans="1:74" ht="17.25" customHeight="1" x14ac:dyDescent="0.25">
      <c r="A4" s="45"/>
      <c r="B4" s="121"/>
      <c r="C4" s="202" t="str">
        <f>Instructions!B2</f>
        <v>Hospital Name</v>
      </c>
      <c r="D4" s="203"/>
      <c r="E4" s="203"/>
      <c r="F4" s="203"/>
      <c r="G4" s="204"/>
      <c r="H4" s="121"/>
      <c r="I4" s="4"/>
      <c r="J4" s="2"/>
      <c r="K4" s="6" t="s">
        <v>15</v>
      </c>
      <c r="L4" s="108">
        <f>TotalHarmData!Y2</f>
        <v>0</v>
      </c>
      <c r="M4" s="122" t="str">
        <f>IF(R10&lt;&gt;"",R13/R10,"")</f>
        <v/>
      </c>
      <c r="N4" s="5"/>
      <c r="O4" s="46"/>
      <c r="Q4" s="52" t="s">
        <v>5</v>
      </c>
      <c r="R4" s="50" t="s">
        <v>49</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50" t="s">
        <v>131</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94" t="s">
        <v>18</v>
      </c>
      <c r="L6" s="95" t="s">
        <v>120</v>
      </c>
      <c r="M6" s="96" t="s">
        <v>25</v>
      </c>
      <c r="N6" s="5"/>
      <c r="O6" s="46"/>
      <c r="Q6" s="52" t="s">
        <v>119</v>
      </c>
      <c r="R6" s="50" t="s">
        <v>131</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Total Harms/1,000 Patient Days (% Improvement)</v>
      </c>
      <c r="C7" s="215"/>
      <c r="D7" s="215"/>
      <c r="E7" s="215"/>
      <c r="F7" s="215"/>
      <c r="G7" s="215"/>
      <c r="H7" s="124" t="e">
        <f>HLOOKUP(H8,$Z$6:$BV$10,5,FALSE)</f>
        <v>#N/A</v>
      </c>
      <c r="I7" s="125" t="str">
        <f>IF(AND(M4&lt;&gt;0,L4=0),"(Baseline = 0; %imp DNE)","("&amp;ROUND((H7-AA2)/AA2*-100,1)&amp;"%)")</f>
        <v>(Baseline = 0; %imp DNE)</v>
      </c>
      <c r="J7" s="2"/>
      <c r="K7" s="92">
        <v>42186</v>
      </c>
      <c r="L7" s="109">
        <f>TotalHarmData!Y3</f>
        <v>0</v>
      </c>
      <c r="M7" s="93"/>
      <c r="N7" s="14"/>
      <c r="O7" s="46"/>
      <c r="Q7" s="52" t="s">
        <v>1</v>
      </c>
      <c r="R7" s="50">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10">
        <f>TotalHarmData!Y4</f>
        <v>0</v>
      </c>
      <c r="M8" s="16"/>
      <c r="N8" s="14"/>
      <c r="O8" s="46"/>
      <c r="Q8" s="52" t="s">
        <v>6</v>
      </c>
      <c r="R8" s="50" t="s">
        <v>136</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Total Harms Prevented to Date</v>
      </c>
      <c r="C9" s="208"/>
      <c r="D9" s="208"/>
      <c r="E9" s="208"/>
      <c r="F9" s="208"/>
      <c r="G9" s="209"/>
      <c r="H9" s="210" t="str">
        <f>IF(M4&lt;&gt;"",TotalHarmData!Y52,"")</f>
        <v/>
      </c>
      <c r="I9" s="211"/>
      <c r="J9" s="87"/>
      <c r="K9" s="40">
        <v>42248</v>
      </c>
      <c r="L9" s="109">
        <f>TotalHarmData!Y5</f>
        <v>0</v>
      </c>
      <c r="M9" s="16"/>
      <c r="N9" s="14"/>
      <c r="O9" s="46"/>
      <c r="R9" s="51"/>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15.75" thickBot="1" x14ac:dyDescent="0.3">
      <c r="A10" s="45"/>
      <c r="B10" s="218" t="str">
        <f>"Number of " &amp; R6&amp;" Mortalities Prevented to Date"</f>
        <v>Number of Total Harm Mortalities Prevented to Date</v>
      </c>
      <c r="C10" s="218"/>
      <c r="D10" s="218"/>
      <c r="E10" s="218"/>
      <c r="F10" s="218"/>
      <c r="G10" s="219"/>
      <c r="H10" s="220">
        <f>IF(M5&lt;&gt;"",TotalHarmData!Y53,"")</f>
        <v>0</v>
      </c>
      <c r="I10" s="221"/>
      <c r="J10" s="2"/>
      <c r="K10" s="40">
        <v>42278</v>
      </c>
      <c r="L10" s="110">
        <f>TotalHarmData!Y6</f>
        <v>0</v>
      </c>
      <c r="M10" s="16"/>
      <c r="N10" s="14"/>
      <c r="O10" s="46"/>
      <c r="Q10" s="70" t="s">
        <v>11</v>
      </c>
      <c r="R10" s="116"/>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23" t="str">
        <f>IF(M4&lt;&gt;"",TotalHarmData!Y54,"")</f>
        <v/>
      </c>
      <c r="I11" s="224"/>
      <c r="J11" s="87"/>
      <c r="K11" s="40">
        <v>42309</v>
      </c>
      <c r="L11" s="109">
        <f>TotalHarmData!Y7</f>
        <v>0</v>
      </c>
      <c r="M11" s="16"/>
      <c r="N11" s="14"/>
      <c r="O11" s="46"/>
      <c r="Q11" s="71" t="s">
        <v>12</v>
      </c>
      <c r="R11" s="116" t="s">
        <v>140</v>
      </c>
    </row>
    <row r="12" spans="1:74" ht="15.75" thickBot="1" x14ac:dyDescent="0.3">
      <c r="A12" s="45"/>
      <c r="B12" s="227" t="str">
        <f>"(Based on average $"&amp;L6&amp;" cost per "&amp;R5&amp;")"</f>
        <v>(Based on average $N/A cost per Total Harm)</v>
      </c>
      <c r="C12" s="227"/>
      <c r="D12" s="227"/>
      <c r="E12" s="227"/>
      <c r="F12" s="227"/>
      <c r="G12" s="227"/>
      <c r="H12" s="225"/>
      <c r="I12" s="226"/>
      <c r="J12" s="87"/>
      <c r="K12" s="40">
        <v>42339</v>
      </c>
      <c r="L12" s="110">
        <f>TotalHarmData!Y8</f>
        <v>0</v>
      </c>
      <c r="M12" s="16"/>
      <c r="N12" s="14"/>
      <c r="O12" s="46"/>
      <c r="Q12" s="71" t="s">
        <v>31</v>
      </c>
      <c r="R12" s="116"/>
    </row>
    <row r="13" spans="1:74" x14ac:dyDescent="0.25">
      <c r="A13" s="45"/>
      <c r="B13" s="215" t="str">
        <f>"Estimated Number of "&amp;R5&amp;"s to Prevent in Order to be at Goal Rate by Next Month"</f>
        <v>Estimated Number of Total Harms to Prevent in Order to be at Goal Rate by Next Month</v>
      </c>
      <c r="C13" s="215"/>
      <c r="D13" s="215"/>
      <c r="E13" s="215"/>
      <c r="F13" s="215"/>
      <c r="G13" s="215"/>
      <c r="H13" s="228" t="e">
        <f>MAX(ROUNDUP((H$7*M$62-AA$3*M$62)/R7,0),0)</f>
        <v>#N/A</v>
      </c>
      <c r="I13" s="229"/>
      <c r="J13" s="2"/>
      <c r="K13" s="40">
        <v>42370</v>
      </c>
      <c r="L13" s="109">
        <f>TotalHarmData!Y9</f>
        <v>0</v>
      </c>
      <c r="M13" s="16"/>
      <c r="N13" s="14"/>
      <c r="O13" s="46"/>
      <c r="Q13" s="71" t="s">
        <v>141</v>
      </c>
      <c r="R13" s="116"/>
    </row>
    <row r="14" spans="1:74" ht="15.75" thickBot="1" x14ac:dyDescent="0.3">
      <c r="A14" s="45"/>
      <c r="B14" s="215"/>
      <c r="C14" s="215"/>
      <c r="D14" s="215"/>
      <c r="E14" s="215"/>
      <c r="F14" s="215"/>
      <c r="G14" s="215"/>
      <c r="H14" s="230"/>
      <c r="I14" s="231"/>
      <c r="J14" s="2"/>
      <c r="K14" s="40">
        <v>42401</v>
      </c>
      <c r="L14" s="110">
        <f>TotalHarmData!Y10</f>
        <v>0</v>
      </c>
      <c r="M14" s="16"/>
      <c r="N14" s="14"/>
      <c r="O14" s="46"/>
    </row>
    <row r="15" spans="1:74" x14ac:dyDescent="0.25">
      <c r="A15" s="45"/>
      <c r="B15" s="2"/>
      <c r="C15" s="2"/>
      <c r="D15" s="2"/>
      <c r="E15" s="2"/>
      <c r="F15" s="2"/>
      <c r="G15" s="2"/>
      <c r="H15" s="56"/>
      <c r="I15" s="56"/>
      <c r="J15" s="2"/>
      <c r="K15" s="40">
        <v>42430</v>
      </c>
      <c r="L15" s="109">
        <f>TotalHarmData!Y11</f>
        <v>0</v>
      </c>
      <c r="M15" s="18"/>
      <c r="N15" s="14"/>
      <c r="O15" s="46"/>
    </row>
    <row r="16" spans="1:74" x14ac:dyDescent="0.25">
      <c r="A16" s="45"/>
      <c r="B16" s="2"/>
      <c r="C16" s="2"/>
      <c r="D16" s="2"/>
      <c r="E16" s="2"/>
      <c r="F16" s="2"/>
      <c r="G16" s="2"/>
      <c r="H16" s="2"/>
      <c r="I16" s="2"/>
      <c r="J16" s="2"/>
      <c r="K16" s="40">
        <v>42461</v>
      </c>
      <c r="L16" s="110">
        <f>TotalHarmData!Y12</f>
        <v>0</v>
      </c>
      <c r="M16" s="18"/>
      <c r="N16" s="19"/>
      <c r="O16" s="46"/>
    </row>
    <row r="17" spans="1:15" x14ac:dyDescent="0.25">
      <c r="A17" s="45"/>
      <c r="B17" s="2"/>
      <c r="C17" s="2"/>
      <c r="D17" s="2"/>
      <c r="E17" s="2"/>
      <c r="F17" s="2"/>
      <c r="G17" s="2"/>
      <c r="H17" s="2"/>
      <c r="I17" s="2"/>
      <c r="J17" s="2"/>
      <c r="K17" s="40">
        <v>42491</v>
      </c>
      <c r="L17" s="109">
        <f>TotalHarmData!Y13</f>
        <v>0</v>
      </c>
      <c r="M17" s="18"/>
      <c r="N17" s="14"/>
      <c r="O17" s="46"/>
    </row>
    <row r="18" spans="1:15" x14ac:dyDescent="0.25">
      <c r="A18" s="45"/>
      <c r="B18" s="2"/>
      <c r="C18" s="2"/>
      <c r="D18" s="2"/>
      <c r="E18" s="2"/>
      <c r="F18" s="2"/>
      <c r="G18" s="2"/>
      <c r="H18" s="2"/>
      <c r="I18" s="2"/>
      <c r="J18" s="2"/>
      <c r="K18" s="40">
        <v>42522</v>
      </c>
      <c r="L18" s="110">
        <f>TotalHarmData!Y14</f>
        <v>0</v>
      </c>
      <c r="M18" s="16"/>
      <c r="N18" s="2"/>
      <c r="O18" s="46"/>
    </row>
    <row r="19" spans="1:15" x14ac:dyDescent="0.25">
      <c r="A19" s="45"/>
      <c r="B19" s="2"/>
      <c r="C19" s="2"/>
      <c r="D19" s="2"/>
      <c r="E19" s="2"/>
      <c r="F19" s="2"/>
      <c r="G19" s="2"/>
      <c r="H19" s="2"/>
      <c r="I19" s="2"/>
      <c r="J19" s="2"/>
      <c r="K19" s="40">
        <v>42552</v>
      </c>
      <c r="L19" s="109">
        <f>TotalHarmData!Y15</f>
        <v>0</v>
      </c>
      <c r="M19" s="22"/>
      <c r="N19" s="2"/>
      <c r="O19" s="46"/>
    </row>
    <row r="20" spans="1:15" x14ac:dyDescent="0.25">
      <c r="A20" s="45"/>
      <c r="B20" s="2"/>
      <c r="C20" s="2"/>
      <c r="D20" s="2"/>
      <c r="E20" s="2"/>
      <c r="F20" s="2"/>
      <c r="G20" s="2"/>
      <c r="H20" s="2"/>
      <c r="I20" s="2"/>
      <c r="J20" s="2"/>
      <c r="K20" s="40">
        <v>42583</v>
      </c>
      <c r="L20" s="110">
        <f>TotalHarmData!Y16</f>
        <v>0</v>
      </c>
      <c r="M20" s="22"/>
      <c r="N20" s="2"/>
      <c r="O20" s="46"/>
    </row>
    <row r="21" spans="1:15" x14ac:dyDescent="0.25">
      <c r="A21" s="45"/>
      <c r="B21" s="2"/>
      <c r="C21" s="2"/>
      <c r="D21" s="2"/>
      <c r="E21" s="2"/>
      <c r="F21" s="2"/>
      <c r="G21" s="2"/>
      <c r="H21" s="2"/>
      <c r="I21" s="2"/>
      <c r="J21" s="2"/>
      <c r="K21" s="40">
        <v>42614</v>
      </c>
      <c r="L21" s="109">
        <f>TotalHarmData!Y17</f>
        <v>0</v>
      </c>
      <c r="M21" s="22"/>
      <c r="N21" s="2"/>
      <c r="O21" s="46"/>
    </row>
    <row r="22" spans="1:15" x14ac:dyDescent="0.25">
      <c r="A22" s="45"/>
      <c r="B22" s="2"/>
      <c r="C22" s="2"/>
      <c r="D22" s="2"/>
      <c r="E22" s="2"/>
      <c r="F22" s="2"/>
      <c r="G22" s="2"/>
      <c r="H22" s="2"/>
      <c r="I22" s="2"/>
      <c r="J22" s="23"/>
      <c r="K22" s="40">
        <v>42644</v>
      </c>
      <c r="L22" s="110">
        <f>TotalHarmData!Y18</f>
        <v>0</v>
      </c>
      <c r="M22" s="22"/>
      <c r="N22" s="2"/>
      <c r="O22" s="46"/>
    </row>
    <row r="23" spans="1:15" x14ac:dyDescent="0.25">
      <c r="A23" s="45"/>
      <c r="B23" s="2"/>
      <c r="C23" s="2"/>
      <c r="D23" s="2"/>
      <c r="E23" s="2"/>
      <c r="F23" s="2"/>
      <c r="G23" s="2"/>
      <c r="H23" s="2"/>
      <c r="I23" s="2"/>
      <c r="J23" s="23"/>
      <c r="K23" s="40">
        <v>42675</v>
      </c>
      <c r="L23" s="109">
        <f>TotalHarmData!Y19</f>
        <v>0</v>
      </c>
      <c r="M23" s="22"/>
      <c r="N23" s="2"/>
      <c r="O23" s="46"/>
    </row>
    <row r="24" spans="1:15" x14ac:dyDescent="0.25">
      <c r="A24" s="45"/>
      <c r="B24" s="83"/>
      <c r="C24" s="83"/>
      <c r="D24" s="83"/>
      <c r="E24" s="83"/>
      <c r="F24" s="83"/>
      <c r="G24" s="83"/>
      <c r="H24" s="83"/>
      <c r="I24" s="83"/>
      <c r="J24" s="23"/>
      <c r="K24" s="40">
        <v>42705</v>
      </c>
      <c r="L24" s="110">
        <f>TotalHarmData!Y20</f>
        <v>0</v>
      </c>
      <c r="M24" s="22"/>
      <c r="N24" s="2"/>
      <c r="O24" s="46"/>
    </row>
    <row r="25" spans="1:15" x14ac:dyDescent="0.25">
      <c r="A25" s="45"/>
      <c r="B25" s="2"/>
      <c r="C25" s="2"/>
      <c r="D25" s="2"/>
      <c r="E25" s="2"/>
      <c r="F25" s="2"/>
      <c r="G25" s="2"/>
      <c r="H25" s="2"/>
      <c r="I25" s="2"/>
      <c r="J25" s="23"/>
      <c r="K25" s="40">
        <v>42736</v>
      </c>
      <c r="L25" s="109">
        <f>TotalHarmData!Y21</f>
        <v>0</v>
      </c>
      <c r="M25" s="22"/>
      <c r="N25" s="2"/>
      <c r="O25" s="46"/>
    </row>
    <row r="26" spans="1:15" x14ac:dyDescent="0.25">
      <c r="A26" s="45"/>
      <c r="B26" s="2"/>
      <c r="C26" s="2"/>
      <c r="D26" s="2"/>
      <c r="E26" s="2"/>
      <c r="F26" s="2"/>
      <c r="G26" s="2"/>
      <c r="H26" s="2"/>
      <c r="I26" s="2"/>
      <c r="J26" s="23"/>
      <c r="K26" s="40">
        <v>42767</v>
      </c>
      <c r="L26" s="110">
        <f>TotalHarmData!Y22</f>
        <v>0</v>
      </c>
      <c r="M26" s="22"/>
      <c r="N26" s="2"/>
      <c r="O26" s="46"/>
    </row>
    <row r="27" spans="1:15" x14ac:dyDescent="0.25">
      <c r="A27" s="45"/>
      <c r="B27" s="2"/>
      <c r="C27" s="2"/>
      <c r="D27" s="2"/>
      <c r="E27" s="2"/>
      <c r="F27" s="2"/>
      <c r="G27" s="2"/>
      <c r="H27" s="2"/>
      <c r="I27" s="2"/>
      <c r="J27" s="23"/>
      <c r="K27" s="40">
        <v>42795</v>
      </c>
      <c r="L27" s="109">
        <f>TotalHarmData!Y23</f>
        <v>0</v>
      </c>
      <c r="M27" s="22"/>
      <c r="N27" s="2"/>
      <c r="O27" s="46"/>
    </row>
    <row r="28" spans="1:15" x14ac:dyDescent="0.25">
      <c r="A28" s="45"/>
      <c r="B28" s="2"/>
      <c r="C28" s="2"/>
      <c r="D28" s="2"/>
      <c r="E28" s="2"/>
      <c r="F28" s="2"/>
      <c r="G28" s="2"/>
      <c r="H28" s="2"/>
      <c r="I28" s="2"/>
      <c r="J28" s="23"/>
      <c r="K28" s="40">
        <v>42826</v>
      </c>
      <c r="L28" s="110">
        <f>TotalHarmData!Y24</f>
        <v>0</v>
      </c>
      <c r="M28" s="18"/>
      <c r="N28" s="2"/>
      <c r="O28" s="46"/>
    </row>
    <row r="29" spans="1:15" x14ac:dyDescent="0.25">
      <c r="A29" s="45"/>
      <c r="B29" s="2"/>
      <c r="C29" s="2"/>
      <c r="D29" s="2"/>
      <c r="E29" s="2"/>
      <c r="F29" s="2"/>
      <c r="G29" s="2"/>
      <c r="H29" s="2"/>
      <c r="I29" s="2"/>
      <c r="J29" s="23"/>
      <c r="K29" s="40">
        <v>42856</v>
      </c>
      <c r="L29" s="109">
        <f>TotalHarmData!Y25</f>
        <v>0</v>
      </c>
      <c r="M29" s="18"/>
      <c r="N29" s="2"/>
      <c r="O29" s="46"/>
    </row>
    <row r="30" spans="1:15" ht="15.75" thickBot="1" x14ac:dyDescent="0.3">
      <c r="A30" s="45"/>
      <c r="B30" s="2"/>
      <c r="C30" s="2"/>
      <c r="D30" s="2"/>
      <c r="E30" s="2"/>
      <c r="F30" s="2"/>
      <c r="G30" s="2"/>
      <c r="H30" s="2"/>
      <c r="I30" s="2"/>
      <c r="J30" s="23"/>
      <c r="K30" s="85">
        <v>42887</v>
      </c>
      <c r="L30" s="110">
        <f>TotalHarmData!Y26</f>
        <v>0</v>
      </c>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Total Harms</v>
      </c>
      <c r="M35" s="90" t="str">
        <f>M3</f>
        <v>Patient Days</v>
      </c>
      <c r="N35" s="2"/>
      <c r="O35" s="46"/>
    </row>
    <row r="36" spans="1:15" ht="18" customHeight="1" x14ac:dyDescent="0.25">
      <c r="A36" s="45"/>
      <c r="B36" s="121"/>
      <c r="C36" s="202" t="str">
        <f>Instructions!B2</f>
        <v>Hospital Name</v>
      </c>
      <c r="D36" s="203"/>
      <c r="E36" s="203"/>
      <c r="F36" s="203"/>
      <c r="G36" s="204"/>
      <c r="H36" s="121"/>
      <c r="I36" s="4"/>
      <c r="J36" s="23"/>
      <c r="K36" s="40">
        <v>42917</v>
      </c>
      <c r="L36" s="111">
        <f>TotalHarmData!Y27</f>
        <v>0</v>
      </c>
      <c r="M36" s="18"/>
      <c r="N36" s="2"/>
      <c r="O36" s="46"/>
    </row>
    <row r="37" spans="1:15" ht="15.75" customHeight="1" thickBot="1" x14ac:dyDescent="0.3">
      <c r="A37" s="45"/>
      <c r="B37" s="121"/>
      <c r="C37" s="205"/>
      <c r="D37" s="206"/>
      <c r="E37" s="206"/>
      <c r="F37" s="206"/>
      <c r="G37" s="207"/>
      <c r="H37" s="2"/>
      <c r="I37" s="2"/>
      <c r="J37" s="23"/>
      <c r="K37" s="40">
        <v>42948</v>
      </c>
      <c r="L37" s="111">
        <f>TotalHarmData!Y28</f>
        <v>0</v>
      </c>
      <c r="M37" s="18"/>
      <c r="N37" s="2"/>
      <c r="O37" s="46"/>
    </row>
    <row r="38" spans="1:15" x14ac:dyDescent="0.25">
      <c r="A38" s="45"/>
      <c r="B38" s="2"/>
      <c r="C38" s="2"/>
      <c r="D38" s="2"/>
      <c r="E38" s="2"/>
      <c r="F38" s="2"/>
      <c r="G38" s="2"/>
      <c r="H38" s="2"/>
      <c r="I38" s="2"/>
      <c r="J38" s="23"/>
      <c r="K38" s="40">
        <v>42979</v>
      </c>
      <c r="L38" s="111">
        <f>TotalHarmData!Y29</f>
        <v>0</v>
      </c>
      <c r="M38" s="18"/>
      <c r="N38" s="2"/>
      <c r="O38" s="46"/>
    </row>
    <row r="39" spans="1:15" x14ac:dyDescent="0.25">
      <c r="A39" s="45"/>
      <c r="B39" s="2"/>
      <c r="C39" s="2"/>
      <c r="D39" s="2"/>
      <c r="E39" s="2"/>
      <c r="F39" s="2"/>
      <c r="G39" s="2"/>
      <c r="H39" s="2"/>
      <c r="I39" s="2"/>
      <c r="J39" s="23"/>
      <c r="K39" s="40">
        <v>43009</v>
      </c>
      <c r="L39" s="111">
        <f>TotalHarmData!Y30</f>
        <v>0</v>
      </c>
      <c r="M39" s="18"/>
      <c r="N39" s="2"/>
      <c r="O39" s="46"/>
    </row>
    <row r="40" spans="1:15" x14ac:dyDescent="0.25">
      <c r="A40" s="45"/>
      <c r="B40" s="2"/>
      <c r="C40" s="2"/>
      <c r="D40" s="2"/>
      <c r="E40" s="2"/>
      <c r="F40" s="2"/>
      <c r="G40" s="2"/>
      <c r="H40" s="2"/>
      <c r="I40" s="2"/>
      <c r="J40" s="23"/>
      <c r="K40" s="40">
        <v>43040</v>
      </c>
      <c r="L40" s="111">
        <f>TotalHarmData!Y31</f>
        <v>0</v>
      </c>
      <c r="M40" s="18"/>
      <c r="N40" s="2"/>
      <c r="O40" s="46"/>
    </row>
    <row r="41" spans="1:15" x14ac:dyDescent="0.25">
      <c r="A41" s="45"/>
      <c r="B41" s="2"/>
      <c r="C41" s="2"/>
      <c r="D41" s="2"/>
      <c r="E41" s="2"/>
      <c r="F41" s="2"/>
      <c r="G41" s="2"/>
      <c r="H41" s="2"/>
      <c r="I41" s="2"/>
      <c r="J41" s="23"/>
      <c r="K41" s="40">
        <v>43070</v>
      </c>
      <c r="L41" s="111">
        <f>TotalHarmData!Y32</f>
        <v>0</v>
      </c>
      <c r="M41" s="18"/>
      <c r="N41" s="2"/>
      <c r="O41" s="46"/>
    </row>
    <row r="42" spans="1:15" x14ac:dyDescent="0.25">
      <c r="A42" s="45"/>
      <c r="B42" s="2"/>
      <c r="C42" s="2"/>
      <c r="D42" s="2"/>
      <c r="E42" s="2"/>
      <c r="F42" s="2"/>
      <c r="G42" s="2"/>
      <c r="H42" s="2"/>
      <c r="I42" s="2"/>
      <c r="J42" s="23"/>
      <c r="K42" s="40">
        <v>43101</v>
      </c>
      <c r="L42" s="111">
        <f>TotalHarmData!Y33</f>
        <v>0</v>
      </c>
      <c r="M42" s="18"/>
      <c r="N42" s="2"/>
      <c r="O42" s="46"/>
    </row>
    <row r="43" spans="1:15" x14ac:dyDescent="0.25">
      <c r="A43" s="45"/>
      <c r="B43" s="2"/>
      <c r="C43" s="2"/>
      <c r="D43" s="2"/>
      <c r="E43" s="2"/>
      <c r="F43" s="2"/>
      <c r="G43" s="2"/>
      <c r="H43" s="2"/>
      <c r="I43" s="2"/>
      <c r="J43" s="23"/>
      <c r="K43" s="40">
        <v>43132</v>
      </c>
      <c r="L43" s="111">
        <f>TotalHarmData!Y34</f>
        <v>0</v>
      </c>
      <c r="M43" s="18"/>
      <c r="N43" s="2"/>
      <c r="O43" s="46"/>
    </row>
    <row r="44" spans="1:15" x14ac:dyDescent="0.25">
      <c r="A44" s="45"/>
      <c r="B44" s="2"/>
      <c r="C44" s="2"/>
      <c r="D44" s="2"/>
      <c r="E44" s="2"/>
      <c r="F44" s="2"/>
      <c r="G44" s="2"/>
      <c r="H44" s="2"/>
      <c r="I44" s="2"/>
      <c r="J44" s="23"/>
      <c r="K44" s="40">
        <v>43160</v>
      </c>
      <c r="L44" s="111">
        <f>TotalHarmData!Y35</f>
        <v>0</v>
      </c>
      <c r="M44" s="18"/>
      <c r="N44" s="2"/>
      <c r="O44" s="46"/>
    </row>
    <row r="45" spans="1:15" x14ac:dyDescent="0.25">
      <c r="A45" s="45"/>
      <c r="B45" s="2"/>
      <c r="C45" s="2"/>
      <c r="D45" s="2"/>
      <c r="E45" s="2"/>
      <c r="F45" s="2"/>
      <c r="G45" s="2"/>
      <c r="H45" s="2"/>
      <c r="I45" s="2"/>
      <c r="J45" s="23"/>
      <c r="K45" s="40">
        <v>43191</v>
      </c>
      <c r="L45" s="111">
        <f>TotalHarmData!Y36</f>
        <v>0</v>
      </c>
      <c r="M45" s="18"/>
      <c r="N45" s="2"/>
      <c r="O45" s="46"/>
    </row>
    <row r="46" spans="1:15" x14ac:dyDescent="0.25">
      <c r="A46" s="45"/>
      <c r="B46" s="2"/>
      <c r="C46" s="2"/>
      <c r="D46" s="2"/>
      <c r="E46" s="2"/>
      <c r="F46" s="2"/>
      <c r="G46" s="2"/>
      <c r="H46" s="2"/>
      <c r="I46" s="2"/>
      <c r="J46" s="23"/>
      <c r="K46" s="40">
        <v>43221</v>
      </c>
      <c r="L46" s="111">
        <f>TotalHarmData!Y37</f>
        <v>0</v>
      </c>
      <c r="M46" s="18"/>
      <c r="N46" s="2"/>
      <c r="O46" s="46"/>
    </row>
    <row r="47" spans="1:15" x14ac:dyDescent="0.25">
      <c r="A47" s="45"/>
      <c r="B47" s="2"/>
      <c r="C47" s="2"/>
      <c r="D47" s="2"/>
      <c r="E47" s="2"/>
      <c r="F47" s="2"/>
      <c r="G47" s="2"/>
      <c r="H47" s="2"/>
      <c r="I47" s="2"/>
      <c r="J47" s="23"/>
      <c r="K47" s="40">
        <v>43252</v>
      </c>
      <c r="L47" s="111">
        <f>TotalHarmData!Y38</f>
        <v>0</v>
      </c>
      <c r="M47" s="25"/>
      <c r="N47" s="2"/>
      <c r="O47" s="46"/>
    </row>
    <row r="48" spans="1:15" x14ac:dyDescent="0.25">
      <c r="A48" s="45"/>
      <c r="B48" s="2"/>
      <c r="C48" s="2"/>
      <c r="D48" s="2"/>
      <c r="E48" s="2"/>
      <c r="F48" s="2"/>
      <c r="G48" s="2"/>
      <c r="H48" s="2"/>
      <c r="I48" s="2"/>
      <c r="J48" s="23"/>
      <c r="K48" s="40">
        <v>43282</v>
      </c>
      <c r="L48" s="111">
        <f>TotalHarmData!Y39</f>
        <v>0</v>
      </c>
      <c r="M48" s="25"/>
      <c r="N48" s="2"/>
      <c r="O48" s="46"/>
    </row>
    <row r="49" spans="1:15" x14ac:dyDescent="0.25">
      <c r="A49" s="45"/>
      <c r="B49" s="2"/>
      <c r="C49" s="2"/>
      <c r="D49" s="2"/>
      <c r="E49" s="2"/>
      <c r="F49" s="2"/>
      <c r="G49" s="2"/>
      <c r="H49" s="2"/>
      <c r="I49" s="2"/>
      <c r="J49" s="23"/>
      <c r="K49" s="40">
        <v>43313</v>
      </c>
      <c r="L49" s="111">
        <f>TotalHarmData!Y40</f>
        <v>0</v>
      </c>
      <c r="M49" s="25"/>
      <c r="N49" s="2"/>
      <c r="O49" s="46"/>
    </row>
    <row r="50" spans="1:15" x14ac:dyDescent="0.25">
      <c r="A50" s="45"/>
      <c r="B50" s="2"/>
      <c r="C50" s="2"/>
      <c r="D50" s="2"/>
      <c r="E50" s="2"/>
      <c r="F50" s="2"/>
      <c r="G50" s="2"/>
      <c r="H50" s="2"/>
      <c r="I50" s="2"/>
      <c r="J50" s="23"/>
      <c r="K50" s="40">
        <v>43344</v>
      </c>
      <c r="L50" s="111">
        <f>TotalHarmData!Y41</f>
        <v>0</v>
      </c>
      <c r="M50" s="25"/>
      <c r="N50" s="2"/>
      <c r="O50" s="46"/>
    </row>
    <row r="51" spans="1:15" x14ac:dyDescent="0.25">
      <c r="A51" s="45"/>
      <c r="B51" s="2"/>
      <c r="C51" s="2"/>
      <c r="D51" s="2"/>
      <c r="E51" s="2"/>
      <c r="F51" s="2"/>
      <c r="G51" s="2"/>
      <c r="H51" s="2"/>
      <c r="I51" s="2"/>
      <c r="J51" s="23"/>
      <c r="K51" s="40">
        <v>43374</v>
      </c>
      <c r="L51" s="111">
        <f>TotalHarmData!Y42</f>
        <v>0</v>
      </c>
      <c r="M51" s="25"/>
      <c r="N51" s="2"/>
      <c r="O51" s="46"/>
    </row>
    <row r="52" spans="1:15" x14ac:dyDescent="0.25">
      <c r="A52" s="45"/>
      <c r="B52" s="2"/>
      <c r="C52" s="2"/>
      <c r="D52" s="2"/>
      <c r="E52" s="2"/>
      <c r="F52" s="2"/>
      <c r="G52" s="2"/>
      <c r="H52" s="2"/>
      <c r="I52" s="2"/>
      <c r="J52" s="23"/>
      <c r="K52" s="40">
        <v>43405</v>
      </c>
      <c r="L52" s="111">
        <f>TotalHarmData!Y43</f>
        <v>0</v>
      </c>
      <c r="M52" s="25"/>
      <c r="N52" s="2"/>
      <c r="O52" s="46"/>
    </row>
    <row r="53" spans="1:15" x14ac:dyDescent="0.25">
      <c r="A53" s="45"/>
      <c r="B53" s="2"/>
      <c r="C53" s="2"/>
      <c r="D53" s="2"/>
      <c r="E53" s="2"/>
      <c r="F53" s="2"/>
      <c r="G53" s="2"/>
      <c r="H53" s="2"/>
      <c r="I53" s="2"/>
      <c r="J53" s="23"/>
      <c r="K53" s="40">
        <v>43435</v>
      </c>
      <c r="L53" s="111">
        <f>TotalHarmData!Y44</f>
        <v>0</v>
      </c>
      <c r="M53" s="25"/>
      <c r="N53" s="2"/>
      <c r="O53" s="46"/>
    </row>
    <row r="54" spans="1:15" x14ac:dyDescent="0.25">
      <c r="A54" s="45"/>
      <c r="B54" s="2"/>
      <c r="C54" s="2"/>
      <c r="D54" s="2"/>
      <c r="E54" s="2"/>
      <c r="F54" s="2"/>
      <c r="G54" s="2"/>
      <c r="H54" s="2"/>
      <c r="I54" s="2"/>
      <c r="J54" s="23"/>
      <c r="K54" s="40">
        <v>43466</v>
      </c>
      <c r="L54" s="111">
        <f>TotalHarmData!Y45</f>
        <v>0</v>
      </c>
      <c r="M54" s="25"/>
      <c r="N54" s="2"/>
      <c r="O54" s="46"/>
    </row>
    <row r="55" spans="1:15" x14ac:dyDescent="0.25">
      <c r="A55" s="45"/>
      <c r="B55" s="2"/>
      <c r="C55" s="2"/>
      <c r="D55" s="2"/>
      <c r="E55" s="2"/>
      <c r="F55" s="2"/>
      <c r="G55" s="2"/>
      <c r="H55" s="2"/>
      <c r="I55" s="2"/>
      <c r="J55" s="23"/>
      <c r="K55" s="40">
        <v>43497</v>
      </c>
      <c r="L55" s="111">
        <f>TotalHarmData!Y46</f>
        <v>0</v>
      </c>
      <c r="M55" s="25"/>
      <c r="N55" s="2"/>
      <c r="O55" s="46"/>
    </row>
    <row r="56" spans="1:15" x14ac:dyDescent="0.25">
      <c r="A56" s="45"/>
      <c r="B56" s="2"/>
      <c r="C56" s="2"/>
      <c r="D56" s="2"/>
      <c r="E56" s="2"/>
      <c r="F56" s="2"/>
      <c r="G56" s="2"/>
      <c r="H56" s="2"/>
      <c r="I56" s="2"/>
      <c r="J56" s="23"/>
      <c r="K56" s="40">
        <v>43525</v>
      </c>
      <c r="L56" s="111">
        <f>TotalHarmData!Y47</f>
        <v>0</v>
      </c>
      <c r="M56" s="25"/>
      <c r="N56" s="2"/>
      <c r="O56" s="46"/>
    </row>
    <row r="57" spans="1:15" x14ac:dyDescent="0.25">
      <c r="A57" s="45"/>
      <c r="B57" s="2"/>
      <c r="C57" s="2"/>
      <c r="D57" s="2"/>
      <c r="E57" s="2"/>
      <c r="F57" s="2"/>
      <c r="G57" s="2"/>
      <c r="H57" s="2"/>
      <c r="I57" s="2"/>
      <c r="J57" s="23"/>
      <c r="K57" s="40">
        <v>43556</v>
      </c>
      <c r="L57" s="111">
        <f>TotalHarmData!Y48</f>
        <v>0</v>
      </c>
      <c r="M57" s="25"/>
      <c r="N57" s="2"/>
      <c r="O57" s="46"/>
    </row>
    <row r="58" spans="1:15" x14ac:dyDescent="0.25">
      <c r="A58" s="45"/>
      <c r="B58" s="2"/>
      <c r="C58" s="2"/>
      <c r="D58" s="2"/>
      <c r="E58" s="2"/>
      <c r="F58" s="2"/>
      <c r="G58" s="2"/>
      <c r="H58" s="2"/>
      <c r="I58" s="2"/>
      <c r="J58" s="23"/>
      <c r="K58" s="40">
        <v>43586</v>
      </c>
      <c r="L58" s="111">
        <f>TotalHarmData!Y49</f>
        <v>0</v>
      </c>
      <c r="M58" s="25"/>
      <c r="N58" s="2"/>
      <c r="O58" s="46"/>
    </row>
    <row r="59" spans="1:15" ht="15.75" thickBot="1" x14ac:dyDescent="0.3">
      <c r="A59" s="45"/>
      <c r="B59" s="2"/>
      <c r="C59" s="2"/>
      <c r="D59" s="2"/>
      <c r="E59" s="2"/>
      <c r="F59" s="2"/>
      <c r="G59" s="2"/>
      <c r="H59" s="2"/>
      <c r="I59" s="2"/>
      <c r="J59" s="23"/>
      <c r="K59" s="40">
        <v>43617</v>
      </c>
      <c r="L59" s="111">
        <f>TotalHarmData!Y50</f>
        <v>0</v>
      </c>
      <c r="M59" s="36"/>
      <c r="N59" s="2"/>
      <c r="O59" s="46"/>
    </row>
    <row r="60" spans="1:15" x14ac:dyDescent="0.25">
      <c r="A60" s="45"/>
      <c r="B60" s="2"/>
      <c r="C60" s="2"/>
      <c r="D60" s="2"/>
      <c r="E60" s="2"/>
      <c r="F60" s="2"/>
      <c r="G60" s="2"/>
      <c r="H60" s="2"/>
      <c r="I60" s="2"/>
      <c r="J60" s="23"/>
      <c r="K60" s="26" t="s">
        <v>21</v>
      </c>
      <c r="L60" s="27">
        <f>SUM(L7:L59)</f>
        <v>0</v>
      </c>
      <c r="M60" s="28">
        <f>SUM(M7:M59)</f>
        <v>0</v>
      </c>
      <c r="N60" s="2"/>
      <c r="O60" s="46"/>
    </row>
    <row r="61" spans="1:15" x14ac:dyDescent="0.25">
      <c r="A61" s="45"/>
      <c r="B61" s="2"/>
      <c r="C61" s="2"/>
      <c r="D61" s="2"/>
      <c r="E61" s="2"/>
      <c r="F61" s="2"/>
      <c r="G61" s="2"/>
      <c r="H61" s="2"/>
      <c r="I61" s="2"/>
      <c r="J61" s="23"/>
      <c r="K61" s="29" t="s">
        <v>22</v>
      </c>
      <c r="L61" s="30">
        <f>COUNT(L7:L59)</f>
        <v>48</v>
      </c>
      <c r="M61" s="31">
        <f>COUNT(M7:M59)</f>
        <v>0</v>
      </c>
      <c r="N61" s="2"/>
      <c r="O61" s="46"/>
    </row>
    <row r="62" spans="1:15" ht="15.75" thickBot="1" x14ac:dyDescent="0.3">
      <c r="A62" s="45"/>
      <c r="B62" s="2"/>
      <c r="C62" s="2"/>
      <c r="D62" s="2"/>
      <c r="E62" s="2"/>
      <c r="F62" s="2"/>
      <c r="G62" s="2"/>
      <c r="H62" s="2"/>
      <c r="I62" s="2"/>
      <c r="J62" s="2"/>
      <c r="K62" s="32" t="s">
        <v>23</v>
      </c>
      <c r="L62" s="33" t="e">
        <f>IF(M60=0,#N/A,L60/L61)</f>
        <v>#N/A</v>
      </c>
      <c r="M62" s="34" t="e">
        <f>IF(M60=0,#N/A,M60/M61)</f>
        <v>#N/A</v>
      </c>
      <c r="N62" s="2"/>
      <c r="O62" s="46"/>
    </row>
    <row r="63" spans="1:15" ht="15.75" thickBot="1" x14ac:dyDescent="0.3">
      <c r="A63" s="47"/>
      <c r="B63" s="48"/>
      <c r="C63" s="48"/>
      <c r="D63" s="48"/>
      <c r="E63" s="48"/>
      <c r="F63" s="48"/>
      <c r="G63" s="48"/>
      <c r="H63" s="48"/>
      <c r="I63" s="48"/>
      <c r="J63" s="48"/>
      <c r="K63" s="48"/>
      <c r="L63" s="48"/>
      <c r="M63" s="48"/>
      <c r="N63" s="48"/>
      <c r="O63" s="49"/>
    </row>
  </sheetData>
  <sheetProtection algorithmName="SHA-512" hashValue="k0fxN5SiSTadJ5+CG9Worxc+TLiMnh5k7eZO6Mjc53SazqRXCXYYOrc9iHbhCI7mfNR5Ozfut9O+AO0vaeKsRw==" saltValue="p9JzBtR/UVjcEZPrt1ZE0w==" spinCount="100000" sheet="1" formatCells="0"/>
  <mergeCells count="16">
    <mergeCell ref="C36:G37"/>
    <mergeCell ref="B9:G9"/>
    <mergeCell ref="H9:I9"/>
    <mergeCell ref="K2:M2"/>
    <mergeCell ref="B7:G7"/>
    <mergeCell ref="B8:G8"/>
    <mergeCell ref="H8:I8"/>
    <mergeCell ref="C4:G5"/>
    <mergeCell ref="K34:M34"/>
    <mergeCell ref="B10:G10"/>
    <mergeCell ref="H10:I10"/>
    <mergeCell ref="B11:G11"/>
    <mergeCell ref="H11:I12"/>
    <mergeCell ref="B12:G12"/>
    <mergeCell ref="B13:G14"/>
    <mergeCell ref="H13:I14"/>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1 R9">
      <formula1>"Monthly, Quarterly"</formula1>
    </dataValidation>
  </dataValidations>
  <pageMargins left="0.7" right="0.7" top="0.5" bottom="0.5" header="0.3" footer="0.3"/>
  <pageSetup scale="99" orientation="landscape"/>
  <rowBreaks count="1" manualBreakCount="1">
    <brk id="31" max="14"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V63"/>
  <sheetViews>
    <sheetView zoomScaleNormal="100" zoomScalePageLayoutView="150" workbookViewId="0">
      <selection activeCell="R10" sqref="R10"/>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119" t="s">
        <v>152</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118" t="str">
        <f>VLOOKUP(R$1,Measures!A:O,3,FALSE)</f>
        <v>Adverse Drug Event-Excessive Anticoagulation with Warfarin: Inpatients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Patients with INR&gt;6</v>
      </c>
      <c r="M3" s="73" t="str">
        <f>R4</f>
        <v>Inpatients receiving warfarin anticoagulation therapy</v>
      </c>
      <c r="N3" s="5"/>
      <c r="O3" s="46"/>
      <c r="Q3" s="52" t="s">
        <v>4</v>
      </c>
      <c r="R3" s="118" t="str">
        <f>VLOOKUP(R$1,Measures!A:O,4,FALSE)</f>
        <v>Patients with INR&gt;6</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118" t="str">
        <f>VLOOKUP(R$1,Measures!A:O,5,FALSE)</f>
        <v>Inpatients receiving warfarin anticoagulation therapy</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118" t="str">
        <f>VLOOKUP(R$1,Measures!A:O,6,FALSE)</f>
        <v>ADE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5746</v>
      </c>
      <c r="M6" s="76" t="s">
        <v>25</v>
      </c>
      <c r="N6" s="5"/>
      <c r="O6" s="46"/>
      <c r="Q6" s="52" t="s">
        <v>119</v>
      </c>
      <c r="R6" s="118" t="str">
        <f>VLOOKUP(R$1,Measures!A:O,7,FALSE)</f>
        <v>ADE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ADE/100 patients on warfarin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118">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118" t="str">
        <f>VLOOKUP(R$1,Measures!A:O,9,FALSE)</f>
        <v>ADE/100 patients on warfarin</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ADEs Prevented to Date</v>
      </c>
      <c r="C9" s="208"/>
      <c r="D9" s="208"/>
      <c r="E9" s="208"/>
      <c r="F9" s="208"/>
      <c r="G9" s="209"/>
      <c r="H9" s="210" t="str">
        <f>IF(M4&lt;&gt;0,MAX(ROUNDUP((L4/M4*M60)-L60,0),0),"")</f>
        <v/>
      </c>
      <c r="I9" s="211"/>
      <c r="J9" s="87"/>
      <c r="K9" s="40">
        <v>42248</v>
      </c>
      <c r="L9" s="15"/>
      <c r="M9" s="16"/>
      <c r="N9" s="14"/>
      <c r="O9" s="46"/>
      <c r="Q9" s="52" t="s">
        <v>9</v>
      </c>
      <c r="R9" s="118">
        <f>VLOOKUP(R$1,Measures!A:O,12,FALSE)</f>
        <v>0.02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30.75" thickBot="1" x14ac:dyDescent="0.3">
      <c r="A10" s="45"/>
      <c r="B10" s="218" t="str">
        <f>"Number of " &amp; R6&amp;" Mortalities Prevented to Date"</f>
        <v>Number of ADE Mortalities Prevented to Date</v>
      </c>
      <c r="C10" s="218"/>
      <c r="D10" s="218"/>
      <c r="E10" s="218"/>
      <c r="F10" s="218"/>
      <c r="G10" s="219"/>
      <c r="H10" s="232" t="str">
        <f>IF(AND(H9&lt;&gt;"",R9&lt;&gt;"n/a"),H9*R9,"N/A")</f>
        <v>N/A</v>
      </c>
      <c r="I10" s="233"/>
      <c r="J10" s="2"/>
      <c r="K10" s="40">
        <v>42278</v>
      </c>
      <c r="L10" s="15"/>
      <c r="M10" s="16"/>
      <c r="N10" s="14"/>
      <c r="O10" s="46"/>
      <c r="Q10" s="52" t="s">
        <v>10</v>
      </c>
      <c r="R10" s="118"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34" t="s">
        <v>20</v>
      </c>
      <c r="C11" s="234"/>
      <c r="D11" s="234"/>
      <c r="E11" s="234"/>
      <c r="F11" s="234"/>
      <c r="G11" s="234"/>
      <c r="H11" s="235" t="str">
        <f>IF(H9&lt;&gt;"",H$9*L$6,"")</f>
        <v/>
      </c>
      <c r="I11" s="236"/>
      <c r="J11" s="87"/>
      <c r="K11" s="40">
        <v>42309</v>
      </c>
      <c r="L11" s="15"/>
      <c r="M11" s="16"/>
      <c r="N11" s="14"/>
      <c r="O11" s="46"/>
      <c r="Q11" s="52" t="s">
        <v>111</v>
      </c>
      <c r="R11" s="139">
        <f>VLOOKUP(R$1,Measures!A:O,14,FALSE)</f>
        <v>5746</v>
      </c>
    </row>
    <row r="12" spans="1:74" ht="26.25" thickBot="1" x14ac:dyDescent="0.3">
      <c r="A12" s="45"/>
      <c r="B12" s="239" t="str">
        <f>"(Based on average $"&amp;L6&amp;" cost per "&amp;R5&amp;")"</f>
        <v>(Based on average $5746 cost per ADE)</v>
      </c>
      <c r="C12" s="239"/>
      <c r="D12" s="239"/>
      <c r="E12" s="239"/>
      <c r="F12" s="239"/>
      <c r="G12" s="239"/>
      <c r="H12" s="237"/>
      <c r="I12" s="238"/>
      <c r="J12" s="87"/>
      <c r="K12" s="40">
        <v>42339</v>
      </c>
      <c r="L12" s="15"/>
      <c r="M12" s="16"/>
      <c r="N12" s="14"/>
      <c r="O12" s="46"/>
      <c r="Q12" s="52" t="s">
        <v>93</v>
      </c>
      <c r="R12" s="143"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ADEs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2"/>
      <c r="C33" s="2"/>
      <c r="D33" s="2"/>
      <c r="E33" s="2"/>
      <c r="F33" s="2"/>
      <c r="G33" s="2"/>
      <c r="H33" s="2"/>
      <c r="I33" s="2"/>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Patients with INR&gt;6</v>
      </c>
      <c r="M35" s="90" t="str">
        <f>M3</f>
        <v>Inpatients receiving warfarin anticoagulation therapy</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c r="R56" s="117"/>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c r="Q58" s="101"/>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2MtJbrL2Y02jAqdTpkR4fMhosr+i2gdFknJAvwLlH+C5ADWQXK5EfaGqaNuSVFERTYc2klh6u+67wxzf38L3Sw==" saltValue="RsBadJ82CLTVNThJuasb0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119" t="s">
        <v>153</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118" t="str">
        <f>VLOOKUP(R$1,Measures!A:O,3,FALSE)</f>
        <v>Adverse Drug Event-Hypoglycemia in Inpatients Receiving Insulin</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54.75" customHeight="1" thickBot="1" x14ac:dyDescent="0.3">
      <c r="A3" s="45"/>
      <c r="B3" s="2"/>
      <c r="C3" s="53"/>
      <c r="D3" s="121"/>
      <c r="E3" s="121"/>
      <c r="F3" s="121"/>
      <c r="G3" s="121"/>
      <c r="H3" s="121"/>
      <c r="I3" s="4"/>
      <c r="J3" s="2"/>
      <c r="K3" s="72"/>
      <c r="L3" s="84" t="str">
        <f>R3</f>
        <v>Patients with BG&lt;=50</v>
      </c>
      <c r="M3" s="73" t="str">
        <f>R4</f>
        <v xml:space="preserve">Inpatients receiving insulin </v>
      </c>
      <c r="N3" s="5"/>
      <c r="O3" s="46"/>
      <c r="Q3" s="52" t="s">
        <v>4</v>
      </c>
      <c r="R3" s="118" t="str">
        <f>VLOOKUP(R$1,Measures!A:O,4,FALSE)</f>
        <v>Patients with BG&lt;=50</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118" t="str">
        <f>VLOOKUP(R$1,Measures!A:O,5,FALSE)</f>
        <v xml:space="preserve">Inpatients receiving insulin </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thickBot="1" x14ac:dyDescent="0.3">
      <c r="A5" s="45"/>
      <c r="B5" s="121"/>
      <c r="C5" s="205"/>
      <c r="D5" s="206"/>
      <c r="E5" s="206"/>
      <c r="F5" s="206"/>
      <c r="G5" s="207"/>
      <c r="H5" s="2"/>
      <c r="I5" s="2"/>
      <c r="J5" s="2"/>
      <c r="K5" s="9" t="s">
        <v>16</v>
      </c>
      <c r="L5" s="10">
        <v>0.2</v>
      </c>
      <c r="M5" s="11" t="s">
        <v>17</v>
      </c>
      <c r="N5" s="5"/>
      <c r="O5" s="46"/>
      <c r="Q5" s="52" t="s">
        <v>118</v>
      </c>
      <c r="R5" s="118" t="str">
        <f>VLOOKUP(R$1,Measures!A:O,6,FALSE)</f>
        <v>ADE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5746</v>
      </c>
      <c r="M6" s="76" t="s">
        <v>25</v>
      </c>
      <c r="N6" s="5"/>
      <c r="O6" s="46"/>
      <c r="Q6" s="52" t="s">
        <v>119</v>
      </c>
      <c r="R6" s="118" t="str">
        <f>VLOOKUP(R$1,Measures!A:O,7,FALSE)</f>
        <v>ADE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ADE/100 patients on insulin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118">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118" t="str">
        <f>VLOOKUP(R$1,Measures!A:O,9,FALSE)</f>
        <v>ADE/100 patients on insulin</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ADEs Prevented to Date</v>
      </c>
      <c r="C9" s="208"/>
      <c r="D9" s="208"/>
      <c r="E9" s="208"/>
      <c r="F9" s="208"/>
      <c r="G9" s="209"/>
      <c r="H9" s="210" t="str">
        <f>IF(M4&lt;&gt;0,MAX(ROUNDUP((L4/M4*M60)-L60,0),0),"")</f>
        <v/>
      </c>
      <c r="I9" s="211"/>
      <c r="J9" s="87"/>
      <c r="K9" s="40">
        <v>42248</v>
      </c>
      <c r="L9" s="15"/>
      <c r="M9" s="16"/>
      <c r="N9" s="14"/>
      <c r="O9" s="46"/>
      <c r="Q9" s="52" t="s">
        <v>9</v>
      </c>
      <c r="R9" s="118">
        <f>VLOOKUP(R$1,Measures!A:O,12,FALSE)</f>
        <v>0.02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30.75" thickBot="1" x14ac:dyDescent="0.3">
      <c r="A10" s="45"/>
      <c r="B10" s="218" t="str">
        <f>"Number of " &amp; R6&amp;" Mortalities Prevented to Date"</f>
        <v>Number of ADE Mortalities Prevented to Date</v>
      </c>
      <c r="C10" s="218"/>
      <c r="D10" s="218"/>
      <c r="E10" s="218"/>
      <c r="F10" s="218"/>
      <c r="G10" s="219"/>
      <c r="H10" s="232" t="str">
        <f>IF(AND(H9&lt;&gt;"",R9&lt;&gt;"n/a"),H9*R9,"N/A")</f>
        <v>N/A</v>
      </c>
      <c r="I10" s="233"/>
      <c r="J10" s="2"/>
      <c r="K10" s="40">
        <v>42278</v>
      </c>
      <c r="L10" s="15"/>
      <c r="M10" s="16"/>
      <c r="N10" s="14"/>
      <c r="O10" s="46"/>
      <c r="Q10" s="52" t="s">
        <v>10</v>
      </c>
      <c r="R10" s="118"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0">
        <f>VLOOKUP(R$1,Measures!A:O,14,FALSE)</f>
        <v>5746</v>
      </c>
    </row>
    <row r="12" spans="1:74" ht="26.25" thickBot="1" x14ac:dyDescent="0.3">
      <c r="A12" s="45"/>
      <c r="B12" s="227" t="str">
        <f>"(Based on average $"&amp;L6&amp;" cost per "&amp;R5&amp;")"</f>
        <v>(Based on average $5746 cost per ADE)</v>
      </c>
      <c r="C12" s="227"/>
      <c r="D12" s="227"/>
      <c r="E12" s="227"/>
      <c r="F12" s="227"/>
      <c r="G12" s="227"/>
      <c r="H12" s="242"/>
      <c r="I12" s="243"/>
      <c r="J12" s="87"/>
      <c r="K12" s="40">
        <v>42339</v>
      </c>
      <c r="L12" s="15"/>
      <c r="M12" s="16"/>
      <c r="N12" s="14"/>
      <c r="O12" s="46"/>
      <c r="Q12" s="52" t="s">
        <v>93</v>
      </c>
      <c r="R12" s="143"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ADEs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v>3</v>
      </c>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Patients with BG&lt;=50</v>
      </c>
      <c r="M35" s="90" t="str">
        <f>M3</f>
        <v xml:space="preserve">Inpatients receiving insulin </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c r="R56" s="117"/>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c r="Q58" s="101"/>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RlPmG/UztqVt1rLlQpjgXXt2oa06IFSg3ZNdouCCu5m9qv2WBu17oTUi3PjAABCGutF2AbVl3iqE9h0eckY3tg==" saltValue="ZDYKCxVT+5yd6G2sMUwUVw==" spinCount="100000" sheet="1" formatCells="0"/>
  <mergeCells count="16">
    <mergeCell ref="C36:G37"/>
    <mergeCell ref="B9:G9"/>
    <mergeCell ref="H9:I9"/>
    <mergeCell ref="K2:M2"/>
    <mergeCell ref="B7:G7"/>
    <mergeCell ref="B8:G8"/>
    <mergeCell ref="H8:I8"/>
    <mergeCell ref="C4:G5"/>
    <mergeCell ref="K34:M34"/>
    <mergeCell ref="B10:G10"/>
    <mergeCell ref="H10:I10"/>
    <mergeCell ref="B11:G11"/>
    <mergeCell ref="H11:I12"/>
    <mergeCell ref="B12:G12"/>
    <mergeCell ref="B13:G14"/>
    <mergeCell ref="H13:I14"/>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verticalDpi="0"/>
  <rowBreaks count="1" manualBreakCount="1">
    <brk id="31" max="14"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63"/>
  <sheetViews>
    <sheetView zoomScaleNormal="100" zoomScalePageLayoutView="150" workbookViewId="0"/>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119" t="s">
        <v>164</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118" t="str">
        <f>VLOOKUP(R$1,Measures!A:O,3,FALSE)</f>
        <v>Adverse Drug Events Due to Opioids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Number of patients treated with opioids (any route) who received a reversal agent (naloxone)</v>
      </c>
      <c r="M3" s="73" t="str">
        <f>R4</f>
        <v>Number of patients who received an opioid</v>
      </c>
      <c r="N3" s="5"/>
      <c r="O3" s="46"/>
      <c r="Q3" s="52" t="s">
        <v>4</v>
      </c>
      <c r="R3" s="118" t="str">
        <f>VLOOKUP(R$1,Measures!A:O,4,FALSE)</f>
        <v>Number of patients treated with opioids (any route) who received a reversal agent (naloxone)</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118" t="str">
        <f>VLOOKUP(R$1,Measures!A:O,5,FALSE)</f>
        <v>Number of patients who received an opioid</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118" t="str">
        <f>VLOOKUP(R$1,Measures!A:O,6,FALSE)</f>
        <v>ADE</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c r="M6" s="76"/>
      <c r="N6" s="5"/>
      <c r="O6" s="46"/>
      <c r="Q6" s="52" t="s">
        <v>119</v>
      </c>
      <c r="R6" s="118" t="str">
        <f>VLOOKUP(R$1,Measures!A:O,7,FALSE)</f>
        <v>ADE</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ADE/100 patients on IV opioid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118">
        <f>VLOOKUP(R$1,Measures!A:O,8,FALSE)</f>
        <v>100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118" t="str">
        <f>VLOOKUP(R$1,Measures!A:O,9,FALSE)</f>
        <v>ADE/100 patients on IV opioid</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ADEs Prevented to Date</v>
      </c>
      <c r="C9" s="208"/>
      <c r="D9" s="208"/>
      <c r="E9" s="208"/>
      <c r="F9" s="208"/>
      <c r="G9" s="209"/>
      <c r="H9" s="210" t="str">
        <f>IF(M4&lt;&gt;0,MAX(ROUNDUP((L4/M4*M60)-L60,0),0),"")</f>
        <v/>
      </c>
      <c r="I9" s="211"/>
      <c r="J9" s="87"/>
      <c r="K9" s="40">
        <v>42248</v>
      </c>
      <c r="L9" s="15"/>
      <c r="M9" s="16"/>
      <c r="N9" s="14"/>
      <c r="O9" s="46"/>
      <c r="Q9" s="52" t="s">
        <v>9</v>
      </c>
      <c r="R9" s="118">
        <f>VLOOKUP(R$1,Measures!A:O,12,FALSE)</f>
        <v>0.02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30.75" thickBot="1" x14ac:dyDescent="0.3">
      <c r="A10" s="45"/>
      <c r="B10" s="218" t="str">
        <f>"Number of " &amp; R6&amp;" Mortalities Prevented to Date"</f>
        <v>Number of ADE Mortalities Prevented to Date</v>
      </c>
      <c r="C10" s="218"/>
      <c r="D10" s="218"/>
      <c r="E10" s="218"/>
      <c r="F10" s="218"/>
      <c r="G10" s="219"/>
      <c r="H10" s="232" t="str">
        <f>IF(AND(H9&lt;&gt;"",R9&lt;&gt;"n/a"),H9*R9,"N/A")</f>
        <v>N/A</v>
      </c>
      <c r="I10" s="233"/>
      <c r="J10" s="2"/>
      <c r="K10" s="40">
        <v>42278</v>
      </c>
      <c r="L10" s="15"/>
      <c r="M10" s="16"/>
      <c r="N10" s="14"/>
      <c r="O10" s="46"/>
      <c r="Q10" s="52" t="s">
        <v>10</v>
      </c>
      <c r="R10" s="118"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1">
        <f>VLOOKUP(R$1,Measures!A:O,14,FALSE)</f>
        <v>5746</v>
      </c>
    </row>
    <row r="12" spans="1:74" ht="26.25" thickBot="1" x14ac:dyDescent="0.3">
      <c r="A12" s="45"/>
      <c r="B12" s="227" t="str">
        <f>"(Based on average $"&amp;L6&amp;" cost per "&amp;R5&amp;")"</f>
        <v>(Based on average $ cost per ADE)</v>
      </c>
      <c r="C12" s="227"/>
      <c r="D12" s="227"/>
      <c r="E12" s="227"/>
      <c r="F12" s="227"/>
      <c r="G12" s="227"/>
      <c r="H12" s="242"/>
      <c r="I12" s="243"/>
      <c r="J12" s="87"/>
      <c r="K12" s="40">
        <v>42339</v>
      </c>
      <c r="L12" s="15"/>
      <c r="M12" s="16"/>
      <c r="N12" s="14"/>
      <c r="O12" s="46"/>
      <c r="Q12" s="52" t="s">
        <v>93</v>
      </c>
      <c r="R12" s="143"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ADEs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v>3</v>
      </c>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Number of patients treated with opioids (any route) who received a reversal agent (naloxone)</v>
      </c>
      <c r="M35" s="90" t="str">
        <f>M3</f>
        <v>Number of patients who received an opioid</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customHeight="1"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c r="R56" s="117"/>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c r="Q58" s="101"/>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NAPiq23RLnmvQXolwVhGZ8qgYCS4YdQo+L3Wgu6PAJw3DTUWKlqKXppqNkN52ASb3HRBK3tEN6Qbrk/xIQ6gDA==" saltValue="7c9t8pYh23PS6C91fckSqw=="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operator="greaterThanOrEqual" allowBlank="1" showInputMessage="1" showErrorMessage="1" sqref="M7"/>
    <dataValidation type="decimal" allowBlank="1" showInputMessage="1" showErrorMessage="1" prompt="Please input % reduction in a value between 0 and 1_x000a_(e.g. 0.25)" sqref="L5">
      <formula1>0</formula1>
      <formula2>1</formula2>
    </dataValidation>
    <dataValidation type="list" allowBlank="1" showInputMessage="1" showErrorMessage="1" sqref="R15 R13">
      <formula1>"Monthly, Quarterly"</formula1>
    </dataValidation>
  </dataValidations>
  <pageMargins left="0.7" right="0.7" top="0.5" bottom="0.5" header="0.3" footer="0.3"/>
  <pageSetup scale="99" orientation="landscape" verticalDpi="0"/>
  <rowBreaks count="1" manualBreakCount="1">
    <brk id="31" max="14"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V63"/>
  <sheetViews>
    <sheetView zoomScaleNormal="100" zoomScalePageLayoutView="150" workbookViewId="0">
      <selection activeCell="L4" sqref="L4"/>
    </sheetView>
  </sheetViews>
  <sheetFormatPr defaultColWidth="43" defaultRowHeight="15" x14ac:dyDescent="0.25"/>
  <cols>
    <col min="1" max="1" width="3" style="41" customWidth="1"/>
    <col min="2" max="2" width="16.42578125" style="41" customWidth="1"/>
    <col min="3" max="3" width="14.85546875" style="41" customWidth="1"/>
    <col min="4" max="8" width="7.5703125" style="41" customWidth="1"/>
    <col min="9" max="9" width="13.7109375" style="41" customWidth="1"/>
    <col min="10" max="10" width="1" style="41" customWidth="1"/>
    <col min="11" max="11" width="11.42578125" style="41" bestFit="1" customWidth="1"/>
    <col min="12" max="12" width="10.5703125" style="41" customWidth="1"/>
    <col min="13" max="13" width="10.42578125" style="41" customWidth="1"/>
    <col min="14" max="14" width="0.85546875" style="41" customWidth="1"/>
    <col min="15" max="15" width="2.42578125" style="41" customWidth="1"/>
    <col min="16" max="16" width="12.42578125" style="41" customWidth="1"/>
    <col min="17" max="17" width="27.140625" style="41" customWidth="1"/>
    <col min="18" max="18" width="85.7109375" style="1" customWidth="1"/>
    <col min="19" max="25" width="3.28515625" style="41" customWidth="1"/>
    <col min="26" max="26" width="22" style="41" bestFit="1" customWidth="1"/>
    <col min="27" max="27" width="6.7109375" style="41" bestFit="1" customWidth="1"/>
    <col min="28" max="28" width="7.42578125" style="41" bestFit="1" customWidth="1"/>
    <col min="29" max="29" width="7" style="41" bestFit="1" customWidth="1"/>
    <col min="30" max="31" width="7.28515625" style="41" bestFit="1" customWidth="1"/>
    <col min="32" max="33" width="7" style="41" bestFit="1" customWidth="1"/>
    <col min="34" max="35" width="7.28515625" style="41" bestFit="1" customWidth="1"/>
    <col min="36" max="36" width="7" style="41" bestFit="1" customWidth="1"/>
    <col min="37" max="37" width="7.42578125" style="41" bestFit="1" customWidth="1"/>
    <col min="38" max="39" width="6.7109375" style="41" bestFit="1" customWidth="1"/>
    <col min="40" max="40" width="7.42578125" style="41" bestFit="1" customWidth="1"/>
    <col min="41" max="41" width="7" style="41" bestFit="1" customWidth="1"/>
    <col min="42" max="43" width="7.28515625" style="41" bestFit="1" customWidth="1"/>
    <col min="44" max="45" width="7" style="41" bestFit="1" customWidth="1"/>
    <col min="46" max="47" width="7.28515625" style="41" bestFit="1" customWidth="1"/>
    <col min="48" max="48" width="7" style="41" bestFit="1" customWidth="1"/>
    <col min="49" max="49" width="7.42578125" style="41" bestFit="1" customWidth="1"/>
    <col min="50" max="51" width="6.7109375" style="41" bestFit="1" customWidth="1"/>
    <col min="52" max="52" width="7.42578125" style="41" bestFit="1" customWidth="1"/>
    <col min="53" max="53" width="7" style="41" bestFit="1" customWidth="1"/>
    <col min="54" max="55" width="7.28515625" style="41" bestFit="1" customWidth="1"/>
    <col min="56" max="57" width="7" style="41" bestFit="1" customWidth="1"/>
    <col min="58" max="59" width="7.28515625" style="41" bestFit="1" customWidth="1"/>
    <col min="60" max="60" width="7" style="41" bestFit="1" customWidth="1"/>
    <col min="61" max="61" width="7.42578125" style="41" bestFit="1" customWidth="1"/>
    <col min="62" max="63" width="6.7109375" style="41" bestFit="1" customWidth="1"/>
    <col min="64" max="64" width="7.42578125" style="41" bestFit="1" customWidth="1"/>
    <col min="65" max="65" width="7" style="41" bestFit="1" customWidth="1"/>
    <col min="66" max="67" width="7.28515625" style="41" bestFit="1" customWidth="1"/>
    <col min="68" max="69" width="7" style="41" bestFit="1" customWidth="1"/>
    <col min="70" max="71" width="7.28515625" style="41" bestFit="1" customWidth="1"/>
    <col min="72" max="72" width="7" style="41" bestFit="1" customWidth="1"/>
    <col min="73" max="73" width="7.42578125" style="41" bestFit="1" customWidth="1"/>
    <col min="74" max="74" width="6.7109375" style="41" bestFit="1" customWidth="1"/>
    <col min="75" max="16384" width="43" style="41"/>
  </cols>
  <sheetData>
    <row r="1" spans="1:74" ht="15.75" thickBot="1" x14ac:dyDescent="0.3">
      <c r="A1" s="42"/>
      <c r="B1" s="43"/>
      <c r="C1" s="43"/>
      <c r="D1" s="43"/>
      <c r="E1" s="43"/>
      <c r="F1" s="43"/>
      <c r="G1" s="43"/>
      <c r="H1" s="43"/>
      <c r="I1" s="43"/>
      <c r="J1" s="43"/>
      <c r="K1" s="43"/>
      <c r="L1" s="43"/>
      <c r="M1" s="43"/>
      <c r="N1" s="43"/>
      <c r="O1" s="44"/>
      <c r="Q1" s="52" t="s">
        <v>24</v>
      </c>
      <c r="R1" s="81" t="s">
        <v>165</v>
      </c>
      <c r="Z1" s="58"/>
      <c r="AA1" s="77">
        <f>K7</f>
        <v>42186</v>
      </c>
      <c r="AB1" s="77">
        <f>K8</f>
        <v>42217</v>
      </c>
      <c r="AC1" s="77">
        <f>K9</f>
        <v>42248</v>
      </c>
      <c r="AD1" s="77">
        <f>K10</f>
        <v>42278</v>
      </c>
      <c r="AE1" s="77">
        <f>K11</f>
        <v>42309</v>
      </c>
      <c r="AF1" s="77">
        <f>K12</f>
        <v>42339</v>
      </c>
      <c r="AG1" s="77">
        <f>K13</f>
        <v>42370</v>
      </c>
      <c r="AH1" s="77">
        <f>K14</f>
        <v>42401</v>
      </c>
      <c r="AI1" s="77">
        <f>K15</f>
        <v>42430</v>
      </c>
      <c r="AJ1" s="77">
        <f>K16</f>
        <v>42461</v>
      </c>
      <c r="AK1" s="77">
        <f>K17</f>
        <v>42491</v>
      </c>
      <c r="AL1" s="77">
        <f>K18</f>
        <v>42522</v>
      </c>
      <c r="AM1" s="77">
        <f>K19</f>
        <v>42552</v>
      </c>
      <c r="AN1" s="77">
        <f>K20</f>
        <v>42583</v>
      </c>
      <c r="AO1" s="77">
        <f>K21</f>
        <v>42614</v>
      </c>
      <c r="AP1" s="77">
        <f>K22</f>
        <v>42644</v>
      </c>
      <c r="AQ1" s="77">
        <f>K23</f>
        <v>42675</v>
      </c>
      <c r="AR1" s="77">
        <f>K24</f>
        <v>42705</v>
      </c>
      <c r="AS1" s="77">
        <f>K25</f>
        <v>42736</v>
      </c>
      <c r="AT1" s="77">
        <f>K26</f>
        <v>42767</v>
      </c>
      <c r="AU1" s="77">
        <f>K27</f>
        <v>42795</v>
      </c>
      <c r="AV1" s="77">
        <f>K28</f>
        <v>42826</v>
      </c>
      <c r="AW1" s="77">
        <f>K29</f>
        <v>42856</v>
      </c>
      <c r="AX1" s="77">
        <f>K30</f>
        <v>42887</v>
      </c>
      <c r="AY1" s="77">
        <f>K36</f>
        <v>42917</v>
      </c>
      <c r="AZ1" s="77">
        <f>K37</f>
        <v>42948</v>
      </c>
      <c r="BA1" s="77">
        <f>K38</f>
        <v>42979</v>
      </c>
      <c r="BB1" s="77">
        <f>K39</f>
        <v>43009</v>
      </c>
      <c r="BC1" s="77">
        <f>K40</f>
        <v>43040</v>
      </c>
      <c r="BD1" s="77">
        <f>K41</f>
        <v>43070</v>
      </c>
      <c r="BE1" s="77">
        <f>K42</f>
        <v>43101</v>
      </c>
      <c r="BF1" s="77">
        <f>K43</f>
        <v>43132</v>
      </c>
      <c r="BG1" s="77">
        <f>K44</f>
        <v>43160</v>
      </c>
      <c r="BH1" s="77">
        <f>K45</f>
        <v>43191</v>
      </c>
      <c r="BI1" s="77">
        <f>K46</f>
        <v>43221</v>
      </c>
      <c r="BJ1" s="77">
        <f>K47</f>
        <v>43252</v>
      </c>
      <c r="BK1" s="77">
        <f>K48</f>
        <v>43282</v>
      </c>
      <c r="BL1" s="77">
        <f>K49</f>
        <v>43313</v>
      </c>
      <c r="BM1" s="77">
        <f>K50</f>
        <v>43344</v>
      </c>
      <c r="BN1" s="77">
        <f>K51</f>
        <v>43374</v>
      </c>
      <c r="BO1" s="77">
        <f>K52</f>
        <v>43405</v>
      </c>
      <c r="BP1" s="77">
        <f>K53</f>
        <v>43435</v>
      </c>
      <c r="BQ1" s="77">
        <f>K54</f>
        <v>43466</v>
      </c>
      <c r="BR1" s="77">
        <f>K55</f>
        <v>43497</v>
      </c>
      <c r="BS1" s="77">
        <f>K56</f>
        <v>43525</v>
      </c>
      <c r="BT1" s="77">
        <f>K57</f>
        <v>43556</v>
      </c>
      <c r="BU1" s="77">
        <f>K58</f>
        <v>43586</v>
      </c>
      <c r="BV1" s="77">
        <f>K59</f>
        <v>43617</v>
      </c>
    </row>
    <row r="2" spans="1:74" ht="19.5" thickBot="1" x14ac:dyDescent="0.35">
      <c r="A2" s="45"/>
      <c r="B2" s="2"/>
      <c r="C2" s="2"/>
      <c r="D2" s="2"/>
      <c r="E2" s="2"/>
      <c r="F2" s="2"/>
      <c r="G2" s="2"/>
      <c r="H2" s="2"/>
      <c r="I2" s="2"/>
      <c r="J2" s="2"/>
      <c r="K2" s="212" t="s">
        <v>14</v>
      </c>
      <c r="L2" s="213"/>
      <c r="M2" s="214"/>
      <c r="N2" s="3"/>
      <c r="O2" s="46"/>
      <c r="Q2" s="52" t="s">
        <v>0</v>
      </c>
      <c r="R2" s="50" t="str">
        <f>VLOOKUP(R$1,Measures!A:O,3,FALSE)</f>
        <v>Catheter-Associated Urinary Tract Infection (CAUTI) Rate per 1,000 Catheter Days: All Units</v>
      </c>
      <c r="Z2" s="78" t="s">
        <v>15</v>
      </c>
      <c r="AA2" s="58" t="e">
        <f t="shared" ref="AA2:BV2" si="0">IF($M$4=0,#N/A,$L$4/$M$4*$R$7)</f>
        <v>#N/A</v>
      </c>
      <c r="AB2" s="58" t="e">
        <f t="shared" si="0"/>
        <v>#N/A</v>
      </c>
      <c r="AC2" s="58" t="e">
        <f t="shared" si="0"/>
        <v>#N/A</v>
      </c>
      <c r="AD2" s="58" t="e">
        <f t="shared" si="0"/>
        <v>#N/A</v>
      </c>
      <c r="AE2" s="58" t="e">
        <f t="shared" si="0"/>
        <v>#N/A</v>
      </c>
      <c r="AF2" s="58" t="e">
        <f t="shared" si="0"/>
        <v>#N/A</v>
      </c>
      <c r="AG2" s="58" t="e">
        <f t="shared" si="0"/>
        <v>#N/A</v>
      </c>
      <c r="AH2" s="58" t="e">
        <f t="shared" si="0"/>
        <v>#N/A</v>
      </c>
      <c r="AI2" s="58" t="e">
        <f t="shared" si="0"/>
        <v>#N/A</v>
      </c>
      <c r="AJ2" s="58" t="e">
        <f t="shared" si="0"/>
        <v>#N/A</v>
      </c>
      <c r="AK2" s="58" t="e">
        <f t="shared" si="0"/>
        <v>#N/A</v>
      </c>
      <c r="AL2" s="58" t="e">
        <f t="shared" si="0"/>
        <v>#N/A</v>
      </c>
      <c r="AM2" s="58" t="e">
        <f t="shared" si="0"/>
        <v>#N/A</v>
      </c>
      <c r="AN2" s="58" t="e">
        <f t="shared" si="0"/>
        <v>#N/A</v>
      </c>
      <c r="AO2" s="58" t="e">
        <f t="shared" si="0"/>
        <v>#N/A</v>
      </c>
      <c r="AP2" s="58" t="e">
        <f t="shared" si="0"/>
        <v>#N/A</v>
      </c>
      <c r="AQ2" s="58" t="e">
        <f t="shared" si="0"/>
        <v>#N/A</v>
      </c>
      <c r="AR2" s="58" t="e">
        <f t="shared" si="0"/>
        <v>#N/A</v>
      </c>
      <c r="AS2" s="58" t="e">
        <f t="shared" si="0"/>
        <v>#N/A</v>
      </c>
      <c r="AT2" s="58" t="e">
        <f t="shared" si="0"/>
        <v>#N/A</v>
      </c>
      <c r="AU2" s="58" t="e">
        <f t="shared" si="0"/>
        <v>#N/A</v>
      </c>
      <c r="AV2" s="58" t="e">
        <f t="shared" si="0"/>
        <v>#N/A</v>
      </c>
      <c r="AW2" s="58" t="e">
        <f t="shared" si="0"/>
        <v>#N/A</v>
      </c>
      <c r="AX2" s="58" t="e">
        <f t="shared" si="0"/>
        <v>#N/A</v>
      </c>
      <c r="AY2" s="58" t="e">
        <f t="shared" si="0"/>
        <v>#N/A</v>
      </c>
      <c r="AZ2" s="58" t="e">
        <f t="shared" si="0"/>
        <v>#N/A</v>
      </c>
      <c r="BA2" s="58" t="e">
        <f t="shared" si="0"/>
        <v>#N/A</v>
      </c>
      <c r="BB2" s="58" t="e">
        <f t="shared" si="0"/>
        <v>#N/A</v>
      </c>
      <c r="BC2" s="58" t="e">
        <f t="shared" si="0"/>
        <v>#N/A</v>
      </c>
      <c r="BD2" s="58" t="e">
        <f t="shared" si="0"/>
        <v>#N/A</v>
      </c>
      <c r="BE2" s="58" t="e">
        <f t="shared" si="0"/>
        <v>#N/A</v>
      </c>
      <c r="BF2" s="58" t="e">
        <f t="shared" si="0"/>
        <v>#N/A</v>
      </c>
      <c r="BG2" s="58" t="e">
        <f t="shared" si="0"/>
        <v>#N/A</v>
      </c>
      <c r="BH2" s="58" t="e">
        <f t="shared" si="0"/>
        <v>#N/A</v>
      </c>
      <c r="BI2" s="58" t="e">
        <f t="shared" si="0"/>
        <v>#N/A</v>
      </c>
      <c r="BJ2" s="58" t="e">
        <f t="shared" si="0"/>
        <v>#N/A</v>
      </c>
      <c r="BK2" s="58" t="e">
        <f t="shared" si="0"/>
        <v>#N/A</v>
      </c>
      <c r="BL2" s="58" t="e">
        <f t="shared" si="0"/>
        <v>#N/A</v>
      </c>
      <c r="BM2" s="58" t="e">
        <f t="shared" si="0"/>
        <v>#N/A</v>
      </c>
      <c r="BN2" s="58" t="e">
        <f t="shared" si="0"/>
        <v>#N/A</v>
      </c>
      <c r="BO2" s="58" t="e">
        <f t="shared" si="0"/>
        <v>#N/A</v>
      </c>
      <c r="BP2" s="58" t="e">
        <f t="shared" si="0"/>
        <v>#N/A</v>
      </c>
      <c r="BQ2" s="58" t="e">
        <f t="shared" si="0"/>
        <v>#N/A</v>
      </c>
      <c r="BR2" s="58" t="e">
        <f t="shared" si="0"/>
        <v>#N/A</v>
      </c>
      <c r="BS2" s="58" t="e">
        <f t="shared" si="0"/>
        <v>#N/A</v>
      </c>
      <c r="BT2" s="58" t="e">
        <f t="shared" si="0"/>
        <v>#N/A</v>
      </c>
      <c r="BU2" s="58" t="e">
        <f t="shared" si="0"/>
        <v>#N/A</v>
      </c>
      <c r="BV2" s="58" t="e">
        <f t="shared" si="0"/>
        <v>#N/A</v>
      </c>
    </row>
    <row r="3" spans="1:74" ht="49.5" customHeight="1" thickBot="1" x14ac:dyDescent="0.3">
      <c r="A3" s="45"/>
      <c r="B3" s="2"/>
      <c r="C3" s="53"/>
      <c r="D3" s="121"/>
      <c r="E3" s="121"/>
      <c r="F3" s="121"/>
      <c r="G3" s="121"/>
      <c r="H3" s="121"/>
      <c r="I3" s="4"/>
      <c r="J3" s="2"/>
      <c r="K3" s="72"/>
      <c r="L3" s="84" t="str">
        <f>R3</f>
        <v>CAUTI</v>
      </c>
      <c r="M3" s="73" t="str">
        <f>R4</f>
        <v>Urinary catheter days</v>
      </c>
      <c r="N3" s="5"/>
      <c r="O3" s="46"/>
      <c r="Q3" s="52" t="s">
        <v>4</v>
      </c>
      <c r="R3" s="50" t="str">
        <f>VLOOKUP(R$1,Measures!A:O,4,FALSE)</f>
        <v>CAUTI</v>
      </c>
      <c r="Z3" s="78" t="s">
        <v>16</v>
      </c>
      <c r="AA3" s="58" t="e">
        <f>IF($L$5=0,#N/A,$AA$2-$L$5*$AA$2)</f>
        <v>#N/A</v>
      </c>
      <c r="AB3" s="58" t="e">
        <f t="shared" ref="AB3:BV3" si="1">IF($L$5=0,#N/A,$AA$2-$L$5*$AA$2)</f>
        <v>#N/A</v>
      </c>
      <c r="AC3" s="58" t="e">
        <f t="shared" si="1"/>
        <v>#N/A</v>
      </c>
      <c r="AD3" s="58" t="e">
        <f t="shared" si="1"/>
        <v>#N/A</v>
      </c>
      <c r="AE3" s="58" t="e">
        <f t="shared" si="1"/>
        <v>#N/A</v>
      </c>
      <c r="AF3" s="58" t="e">
        <f t="shared" si="1"/>
        <v>#N/A</v>
      </c>
      <c r="AG3" s="58" t="e">
        <f t="shared" si="1"/>
        <v>#N/A</v>
      </c>
      <c r="AH3" s="58" t="e">
        <f t="shared" si="1"/>
        <v>#N/A</v>
      </c>
      <c r="AI3" s="58" t="e">
        <f t="shared" si="1"/>
        <v>#N/A</v>
      </c>
      <c r="AJ3" s="58" t="e">
        <f t="shared" si="1"/>
        <v>#N/A</v>
      </c>
      <c r="AK3" s="58" t="e">
        <f t="shared" si="1"/>
        <v>#N/A</v>
      </c>
      <c r="AL3" s="58" t="e">
        <f t="shared" si="1"/>
        <v>#N/A</v>
      </c>
      <c r="AM3" s="58" t="e">
        <f t="shared" si="1"/>
        <v>#N/A</v>
      </c>
      <c r="AN3" s="58" t="e">
        <f t="shared" si="1"/>
        <v>#N/A</v>
      </c>
      <c r="AO3" s="58" t="e">
        <f t="shared" si="1"/>
        <v>#N/A</v>
      </c>
      <c r="AP3" s="58" t="e">
        <f t="shared" si="1"/>
        <v>#N/A</v>
      </c>
      <c r="AQ3" s="58" t="e">
        <f t="shared" si="1"/>
        <v>#N/A</v>
      </c>
      <c r="AR3" s="58" t="e">
        <f t="shared" si="1"/>
        <v>#N/A</v>
      </c>
      <c r="AS3" s="58" t="e">
        <f t="shared" si="1"/>
        <v>#N/A</v>
      </c>
      <c r="AT3" s="58" t="e">
        <f t="shared" si="1"/>
        <v>#N/A</v>
      </c>
      <c r="AU3" s="58" t="e">
        <f t="shared" si="1"/>
        <v>#N/A</v>
      </c>
      <c r="AV3" s="58" t="e">
        <f t="shared" si="1"/>
        <v>#N/A</v>
      </c>
      <c r="AW3" s="58" t="e">
        <f t="shared" si="1"/>
        <v>#N/A</v>
      </c>
      <c r="AX3" s="58" t="e">
        <f t="shared" si="1"/>
        <v>#N/A</v>
      </c>
      <c r="AY3" s="58" t="e">
        <f t="shared" si="1"/>
        <v>#N/A</v>
      </c>
      <c r="AZ3" s="58" t="e">
        <f t="shared" si="1"/>
        <v>#N/A</v>
      </c>
      <c r="BA3" s="58" t="e">
        <f t="shared" si="1"/>
        <v>#N/A</v>
      </c>
      <c r="BB3" s="58" t="e">
        <f t="shared" si="1"/>
        <v>#N/A</v>
      </c>
      <c r="BC3" s="58" t="e">
        <f t="shared" si="1"/>
        <v>#N/A</v>
      </c>
      <c r="BD3" s="58" t="e">
        <f t="shared" si="1"/>
        <v>#N/A</v>
      </c>
      <c r="BE3" s="58" t="e">
        <f t="shared" si="1"/>
        <v>#N/A</v>
      </c>
      <c r="BF3" s="58" t="e">
        <f t="shared" si="1"/>
        <v>#N/A</v>
      </c>
      <c r="BG3" s="58" t="e">
        <f t="shared" si="1"/>
        <v>#N/A</v>
      </c>
      <c r="BH3" s="58" t="e">
        <f t="shared" si="1"/>
        <v>#N/A</v>
      </c>
      <c r="BI3" s="58" t="e">
        <f t="shared" si="1"/>
        <v>#N/A</v>
      </c>
      <c r="BJ3" s="58" t="e">
        <f t="shared" si="1"/>
        <v>#N/A</v>
      </c>
      <c r="BK3" s="58" t="e">
        <f t="shared" si="1"/>
        <v>#N/A</v>
      </c>
      <c r="BL3" s="58" t="e">
        <f t="shared" si="1"/>
        <v>#N/A</v>
      </c>
      <c r="BM3" s="58" t="e">
        <f t="shared" si="1"/>
        <v>#N/A</v>
      </c>
      <c r="BN3" s="58" t="e">
        <f t="shared" si="1"/>
        <v>#N/A</v>
      </c>
      <c r="BO3" s="58" t="e">
        <f t="shared" si="1"/>
        <v>#N/A</v>
      </c>
      <c r="BP3" s="58" t="e">
        <f t="shared" si="1"/>
        <v>#N/A</v>
      </c>
      <c r="BQ3" s="58" t="e">
        <f t="shared" si="1"/>
        <v>#N/A</v>
      </c>
      <c r="BR3" s="58" t="e">
        <f t="shared" si="1"/>
        <v>#N/A</v>
      </c>
      <c r="BS3" s="58" t="e">
        <f t="shared" si="1"/>
        <v>#N/A</v>
      </c>
      <c r="BT3" s="58" t="e">
        <f t="shared" si="1"/>
        <v>#N/A</v>
      </c>
      <c r="BU3" s="58" t="e">
        <f t="shared" si="1"/>
        <v>#N/A</v>
      </c>
      <c r="BV3" s="58" t="e">
        <f t="shared" si="1"/>
        <v>#N/A</v>
      </c>
    </row>
    <row r="4" spans="1:74" ht="17.25" customHeight="1" x14ac:dyDescent="0.25">
      <c r="A4" s="45"/>
      <c r="B4" s="121"/>
      <c r="C4" s="202" t="str">
        <f>Instructions!B2</f>
        <v>Hospital Name</v>
      </c>
      <c r="D4" s="203"/>
      <c r="E4" s="203"/>
      <c r="F4" s="203"/>
      <c r="G4" s="204"/>
      <c r="H4" s="121"/>
      <c r="I4" s="4"/>
      <c r="J4" s="2"/>
      <c r="K4" s="6" t="s">
        <v>15</v>
      </c>
      <c r="L4" s="7"/>
      <c r="M4" s="8"/>
      <c r="N4" s="5"/>
      <c r="O4" s="46"/>
      <c r="Q4" s="52" t="s">
        <v>5</v>
      </c>
      <c r="R4" s="50" t="str">
        <f>VLOOKUP(R$1,Measures!A:O,5,FALSE)</f>
        <v>Urinary catheter days</v>
      </c>
      <c r="Z4" s="78" t="str">
        <f>Instructions!B2</f>
        <v>Hospital Name</v>
      </c>
      <c r="AA4" s="79" t="e">
        <f>IF($M7=0,#N/A,$L7/$M7*$R$7)</f>
        <v>#N/A</v>
      </c>
      <c r="AB4" s="79" t="e">
        <f>IF($M8=0,#N/A,$L8/$M8*$R$7)</f>
        <v>#N/A</v>
      </c>
      <c r="AC4" s="79" t="e">
        <f>IF($M9=0,#N/A,$L9/$M9*$R$7)</f>
        <v>#N/A</v>
      </c>
      <c r="AD4" s="79" t="e">
        <f>IF($M10=0,#N/A,$L10/$M10*$R$7)</f>
        <v>#N/A</v>
      </c>
      <c r="AE4" s="79" t="e">
        <f>IF($M11=0,#N/A,$L11/$M11*$R$7)</f>
        <v>#N/A</v>
      </c>
      <c r="AF4" s="79" t="e">
        <f>IF($M12=0,#N/A,$L12/$M12*$R$7)</f>
        <v>#N/A</v>
      </c>
      <c r="AG4" s="79" t="e">
        <f>IF($M13=0,#N/A,$L13/$M13*$R$7)</f>
        <v>#N/A</v>
      </c>
      <c r="AH4" s="79" t="e">
        <f>IF($M14=0,#N/A,$L14/$M14*$R$7)</f>
        <v>#N/A</v>
      </c>
      <c r="AI4" s="79" t="e">
        <f>IF($M15=0,#N/A,$L15/$M15*$R$7)</f>
        <v>#N/A</v>
      </c>
      <c r="AJ4" s="79" t="e">
        <f>IF($M16=0,#N/A,$L16/$M16*$R$7)</f>
        <v>#N/A</v>
      </c>
      <c r="AK4" s="79" t="e">
        <f>IF($M17=0,#N/A,$L17/$M17*$R$7)</f>
        <v>#N/A</v>
      </c>
      <c r="AL4" s="79" t="e">
        <f>IF($M18=0,#N/A,$L18/$M18*$R$7)</f>
        <v>#N/A</v>
      </c>
      <c r="AM4" s="79" t="e">
        <f>IF($M19=0,#N/A,$L19/$M19*$R$7)</f>
        <v>#N/A</v>
      </c>
      <c r="AN4" s="79" t="e">
        <f>IF($M20=0,#N/A,$L20/$M20*$R$7)</f>
        <v>#N/A</v>
      </c>
      <c r="AO4" s="79" t="e">
        <f>IF($M21=0,#N/A,$L21/$M21*$R$7)</f>
        <v>#N/A</v>
      </c>
      <c r="AP4" s="79" t="e">
        <f>IF($M22=0,#N/A,$L22/$M22*$R$7)</f>
        <v>#N/A</v>
      </c>
      <c r="AQ4" s="79" t="e">
        <f>IF($M23=0,#N/A,$L23/$M23*$R$7)</f>
        <v>#N/A</v>
      </c>
      <c r="AR4" s="79" t="e">
        <f>IF($M24=0,#N/A,$L24/$M24*$R$7)</f>
        <v>#N/A</v>
      </c>
      <c r="AS4" s="79" t="e">
        <f>IF($M25=0,#N/A,$L25/$M25*$R$7)</f>
        <v>#N/A</v>
      </c>
      <c r="AT4" s="79" t="e">
        <f>IF($M26=0,#N/A,$L26/$M26*$R$7)</f>
        <v>#N/A</v>
      </c>
      <c r="AU4" s="79" t="e">
        <f>IF($M27=0,#N/A,$L27/$M27*$R$7)</f>
        <v>#N/A</v>
      </c>
      <c r="AV4" s="79" t="e">
        <f>IF($M28=0,#N/A,$L28/$M28*$R$7)</f>
        <v>#N/A</v>
      </c>
      <c r="AW4" s="79" t="e">
        <f>IF($M29=0,#N/A,$L29/$M29*$R$7)</f>
        <v>#N/A</v>
      </c>
      <c r="AX4" s="79" t="e">
        <f>IF($M30=0,#N/A,$L30/$M30*$R$7)</f>
        <v>#N/A</v>
      </c>
      <c r="AY4" s="79" t="e">
        <f>IF($M36=0,#N/A,$L36/$M36*$R$7)</f>
        <v>#N/A</v>
      </c>
      <c r="AZ4" s="79" t="e">
        <f>IF($M37=0,#N/A,$L37/$M37*$R$7)</f>
        <v>#N/A</v>
      </c>
      <c r="BA4" s="79" t="e">
        <f>IF($M38=0,#N/A,$L38/$M38*$R$7)</f>
        <v>#N/A</v>
      </c>
      <c r="BB4" s="79" t="e">
        <f>IF($M39=0,#N/A,$L39/$M39*$R$7)</f>
        <v>#N/A</v>
      </c>
      <c r="BC4" s="79" t="e">
        <f>IF($M40=0,#N/A,$L40/$M40*$R$7)</f>
        <v>#N/A</v>
      </c>
      <c r="BD4" s="79" t="e">
        <f>IF($M41=0,#N/A,$L41/$M41*$R$7)</f>
        <v>#N/A</v>
      </c>
      <c r="BE4" s="79" t="e">
        <f>IF($M42=0,#N/A,$L42/$M42*$R$7)</f>
        <v>#N/A</v>
      </c>
      <c r="BF4" s="79" t="e">
        <f>IF($M43=0,#N/A,$L43/$M43*$R$7)</f>
        <v>#N/A</v>
      </c>
      <c r="BG4" s="79" t="e">
        <f>IF($M44=0,#N/A,$L44/$M44*$R$7)</f>
        <v>#N/A</v>
      </c>
      <c r="BH4" s="79" t="e">
        <f>IF($M45=0,#N/A,$L45/$M45*$R$7)</f>
        <v>#N/A</v>
      </c>
      <c r="BI4" s="79" t="e">
        <f>IF($M46=0,#N/A,$L46/$M46*$R$7)</f>
        <v>#N/A</v>
      </c>
      <c r="BJ4" s="79" t="e">
        <f>IF($M47=0,#N/A,$L47/$M47*$R$7)</f>
        <v>#N/A</v>
      </c>
      <c r="BK4" s="79" t="e">
        <f>IF($M48=0,#N/A,$L48/$M48*$R$7)</f>
        <v>#N/A</v>
      </c>
      <c r="BL4" s="79" t="e">
        <f>IF($M49=0,#N/A,$L49/$M49*$R$7)</f>
        <v>#N/A</v>
      </c>
      <c r="BM4" s="79" t="e">
        <f>IF($M50=0,#N/A,$L50/$M50*$R$7)</f>
        <v>#N/A</v>
      </c>
      <c r="BN4" s="79" t="e">
        <f>IF($M51=0,#N/A,$L51/$M51*$R$7)</f>
        <v>#N/A</v>
      </c>
      <c r="BO4" s="79" t="e">
        <f>IF($M52=0,#N/A,$L52/$M52*$R$7)</f>
        <v>#N/A</v>
      </c>
      <c r="BP4" s="79" t="e">
        <f>IF($M53=0,#N/A,$L53/$M53*$R$7)</f>
        <v>#N/A</v>
      </c>
      <c r="BQ4" s="79" t="e">
        <f>IF($M54=0,#N/A,$L54/$M54*$R$7)</f>
        <v>#N/A</v>
      </c>
      <c r="BR4" s="79" t="e">
        <f>IF($M55=0,#N/A,$L55/$M55*$R$7)</f>
        <v>#N/A</v>
      </c>
      <c r="BS4" s="79" t="e">
        <f>IF($M56=0,#N/A,$L56/$M56*$R$7)</f>
        <v>#N/A</v>
      </c>
      <c r="BT4" s="79" t="e">
        <f>IF($M57=0,#N/A,$L57/$M57*$R$7)</f>
        <v>#N/A</v>
      </c>
      <c r="BU4" s="79" t="e">
        <f>IF($M58=0,#N/A,$L58/$M58*$R$7)</f>
        <v>#N/A</v>
      </c>
      <c r="BV4" s="79" t="e">
        <f>IF($M59=0,#N/A,$L59/$M59*$R$7)</f>
        <v>#N/A</v>
      </c>
    </row>
    <row r="5" spans="1:74" ht="15.75" customHeight="1" thickBot="1" x14ac:dyDescent="0.3">
      <c r="A5" s="45"/>
      <c r="B5" s="121"/>
      <c r="C5" s="205"/>
      <c r="D5" s="206"/>
      <c r="E5" s="206"/>
      <c r="F5" s="206"/>
      <c r="G5" s="207"/>
      <c r="H5" s="2"/>
      <c r="I5" s="2"/>
      <c r="J5" s="2"/>
      <c r="K5" s="9" t="s">
        <v>16</v>
      </c>
      <c r="L5" s="10">
        <v>0.2</v>
      </c>
      <c r="M5" s="11" t="s">
        <v>17</v>
      </c>
      <c r="N5" s="5"/>
      <c r="O5" s="46"/>
      <c r="Q5" s="52" t="s">
        <v>118</v>
      </c>
      <c r="R5" s="50" t="str">
        <f>VLOOKUP(R$1,Measures!A:O,6,FALSE)</f>
        <v>CAUTI</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74" ht="15.75" thickBot="1" x14ac:dyDescent="0.3">
      <c r="A6" s="45"/>
      <c r="B6" s="2"/>
      <c r="C6" s="2"/>
      <c r="D6" s="2"/>
      <c r="E6" s="2"/>
      <c r="F6" s="2"/>
      <c r="G6" s="2"/>
      <c r="H6" s="54"/>
      <c r="I6" s="37"/>
      <c r="J6" s="2"/>
      <c r="K6" s="74" t="s">
        <v>18</v>
      </c>
      <c r="L6" s="75">
        <f>R11</f>
        <v>13793</v>
      </c>
      <c r="M6" s="76" t="s">
        <v>25</v>
      </c>
      <c r="N6" s="5"/>
      <c r="O6" s="46"/>
      <c r="Q6" s="52" t="s">
        <v>119</v>
      </c>
      <c r="R6" s="50" t="str">
        <f>VLOOKUP(R$1,Measures!A:O,7,FALSE)</f>
        <v>CAUTI</v>
      </c>
      <c r="Z6" s="58"/>
      <c r="AA6" s="77">
        <f>K59</f>
        <v>43617</v>
      </c>
      <c r="AB6" s="77">
        <f>K58</f>
        <v>43586</v>
      </c>
      <c r="AC6" s="77">
        <f>K57</f>
        <v>43556</v>
      </c>
      <c r="AD6" s="77">
        <f>K56</f>
        <v>43525</v>
      </c>
      <c r="AE6" s="77">
        <f>K55</f>
        <v>43497</v>
      </c>
      <c r="AF6" s="77">
        <f>K54</f>
        <v>43466</v>
      </c>
      <c r="AG6" s="77">
        <f>K53</f>
        <v>43435</v>
      </c>
      <c r="AH6" s="77">
        <f>K52</f>
        <v>43405</v>
      </c>
      <c r="AI6" s="77">
        <f>K51</f>
        <v>43374</v>
      </c>
      <c r="AJ6" s="77">
        <f>K50</f>
        <v>43344</v>
      </c>
      <c r="AK6" s="77">
        <f>K49</f>
        <v>43313</v>
      </c>
      <c r="AL6" s="77">
        <f>K48</f>
        <v>43282</v>
      </c>
      <c r="AM6" s="77">
        <f>K47</f>
        <v>43252</v>
      </c>
      <c r="AN6" s="77">
        <f>K46</f>
        <v>43221</v>
      </c>
      <c r="AO6" s="77">
        <f>K45</f>
        <v>43191</v>
      </c>
      <c r="AP6" s="77">
        <f>K44</f>
        <v>43160</v>
      </c>
      <c r="AQ6" s="77">
        <f>K43</f>
        <v>43132</v>
      </c>
      <c r="AR6" s="77">
        <f>K42</f>
        <v>43101</v>
      </c>
      <c r="AS6" s="77">
        <f>K41</f>
        <v>43070</v>
      </c>
      <c r="AT6" s="77">
        <f>K40</f>
        <v>43040</v>
      </c>
      <c r="AU6" s="77">
        <f>K39</f>
        <v>43009</v>
      </c>
      <c r="AV6" s="77">
        <f>K38</f>
        <v>42979</v>
      </c>
      <c r="AW6" s="77">
        <f>K37</f>
        <v>42948</v>
      </c>
      <c r="AX6" s="77">
        <f>K36</f>
        <v>42917</v>
      </c>
      <c r="AY6" s="77">
        <f>K30</f>
        <v>42887</v>
      </c>
      <c r="AZ6" s="77">
        <f>K29</f>
        <v>42856</v>
      </c>
      <c r="BA6" s="77">
        <f>K28</f>
        <v>42826</v>
      </c>
      <c r="BB6" s="77">
        <f>K27</f>
        <v>42795</v>
      </c>
      <c r="BC6" s="77">
        <f>K26</f>
        <v>42767</v>
      </c>
      <c r="BD6" s="77">
        <f>K25</f>
        <v>42736</v>
      </c>
      <c r="BE6" s="77">
        <f>K24</f>
        <v>42705</v>
      </c>
      <c r="BF6" s="77">
        <f>K23</f>
        <v>42675</v>
      </c>
      <c r="BG6" s="77">
        <f>K22</f>
        <v>42644</v>
      </c>
      <c r="BH6" s="77">
        <f>K21</f>
        <v>42614</v>
      </c>
      <c r="BI6" s="77">
        <f>K20</f>
        <v>42583</v>
      </c>
      <c r="BJ6" s="77">
        <f>K19</f>
        <v>42552</v>
      </c>
      <c r="BK6" s="77">
        <f>K18</f>
        <v>42522</v>
      </c>
      <c r="BL6" s="77">
        <f>K17</f>
        <v>42491</v>
      </c>
      <c r="BM6" s="77">
        <f>K16</f>
        <v>42461</v>
      </c>
      <c r="BN6" s="77">
        <f>K15</f>
        <v>42430</v>
      </c>
      <c r="BO6" s="77">
        <f>K14</f>
        <v>42401</v>
      </c>
      <c r="BP6" s="77">
        <f>K13</f>
        <v>42370</v>
      </c>
      <c r="BQ6" s="77">
        <f>K12</f>
        <v>42339</v>
      </c>
      <c r="BR6" s="77">
        <f>K11</f>
        <v>42309</v>
      </c>
      <c r="BS6" s="77">
        <f>K10</f>
        <v>42278</v>
      </c>
      <c r="BT6" s="77">
        <f>K9</f>
        <v>42248</v>
      </c>
      <c r="BU6" s="77">
        <f>K8</f>
        <v>42217</v>
      </c>
      <c r="BV6" s="77">
        <f>K7</f>
        <v>42186</v>
      </c>
    </row>
    <row r="7" spans="1:74" ht="15.75" thickBot="1" x14ac:dyDescent="0.3">
      <c r="A7" s="45"/>
      <c r="B7" s="215" t="str">
        <f>"Most Recent 3-Month "&amp;R8&amp;" (% Improvement)"</f>
        <v>Most Recent 3-Month CAUTI/1,000 catheter days (% Improvement)</v>
      </c>
      <c r="C7" s="215"/>
      <c r="D7" s="215"/>
      <c r="E7" s="215"/>
      <c r="F7" s="215"/>
      <c r="G7" s="215"/>
      <c r="H7" s="55" t="e">
        <f>HLOOKUP(H8,$Z$6:$BV$10,5,FALSE)</f>
        <v>#N/A</v>
      </c>
      <c r="I7" s="57" t="e">
        <f>IF(AND(M4&lt;&gt;0,L4=0),"(Baseline = 0; %imp DNE)","("&amp;ROUND((H7-AA2)/AA2*-100,1)&amp;"%)")</f>
        <v>#N/A</v>
      </c>
      <c r="J7" s="2"/>
      <c r="K7" s="39">
        <v>42186</v>
      </c>
      <c r="L7" s="12"/>
      <c r="M7" s="13"/>
      <c r="N7" s="14"/>
      <c r="O7" s="46"/>
      <c r="Q7" s="52" t="s">
        <v>1</v>
      </c>
      <c r="R7" s="50">
        <f>VLOOKUP(R$1,Measures!A:O,8,FALSE)</f>
        <v>1000</v>
      </c>
      <c r="Z7" s="78" t="s">
        <v>113</v>
      </c>
      <c r="AA7" s="58">
        <f>M59</f>
        <v>0</v>
      </c>
      <c r="AB7" s="58">
        <f>M58</f>
        <v>0</v>
      </c>
      <c r="AC7" s="58">
        <f>M57</f>
        <v>0</v>
      </c>
      <c r="AD7" s="58">
        <f>M56</f>
        <v>0</v>
      </c>
      <c r="AE7" s="58">
        <f>M55</f>
        <v>0</v>
      </c>
      <c r="AF7" s="58">
        <f>M54</f>
        <v>0</v>
      </c>
      <c r="AG7" s="58">
        <f>M53</f>
        <v>0</v>
      </c>
      <c r="AH7" s="58">
        <f>M52</f>
        <v>0</v>
      </c>
      <c r="AI7" s="58">
        <f>M51</f>
        <v>0</v>
      </c>
      <c r="AJ7" s="58">
        <f>M50</f>
        <v>0</v>
      </c>
      <c r="AK7" s="58">
        <f>M49</f>
        <v>0</v>
      </c>
      <c r="AL7" s="58">
        <f>M48</f>
        <v>0</v>
      </c>
      <c r="AM7" s="58">
        <f>M47</f>
        <v>0</v>
      </c>
      <c r="AN7" s="58">
        <f>M46</f>
        <v>0</v>
      </c>
      <c r="AO7" s="58">
        <f>M45</f>
        <v>0</v>
      </c>
      <c r="AP7" s="58">
        <f>M44</f>
        <v>0</v>
      </c>
      <c r="AQ7" s="58">
        <f>M43</f>
        <v>0</v>
      </c>
      <c r="AR7" s="58">
        <f>M42</f>
        <v>0</v>
      </c>
      <c r="AS7" s="58">
        <f>M41</f>
        <v>0</v>
      </c>
      <c r="AT7" s="58">
        <f>M40</f>
        <v>0</v>
      </c>
      <c r="AU7" s="58">
        <f>M39</f>
        <v>0</v>
      </c>
      <c r="AV7" s="58">
        <f>M38</f>
        <v>0</v>
      </c>
      <c r="AW7" s="58">
        <f>M37</f>
        <v>0</v>
      </c>
      <c r="AX7" s="58">
        <f>M36</f>
        <v>0</v>
      </c>
      <c r="AY7" s="58">
        <f>M30</f>
        <v>0</v>
      </c>
      <c r="AZ7" s="58">
        <f>M29</f>
        <v>0</v>
      </c>
      <c r="BA7" s="58">
        <f>M28</f>
        <v>0</v>
      </c>
      <c r="BB7" s="58">
        <f>M27</f>
        <v>0</v>
      </c>
      <c r="BC7" s="58">
        <f>M26</f>
        <v>0</v>
      </c>
      <c r="BD7" s="58">
        <f>M25</f>
        <v>0</v>
      </c>
      <c r="BE7" s="58">
        <f>M24</f>
        <v>0</v>
      </c>
      <c r="BF7" s="58">
        <f>M23</f>
        <v>0</v>
      </c>
      <c r="BG7" s="58">
        <f>M22</f>
        <v>0</v>
      </c>
      <c r="BH7" s="58">
        <f>M21</f>
        <v>0</v>
      </c>
      <c r="BI7" s="58">
        <f>M20</f>
        <v>0</v>
      </c>
      <c r="BJ7" s="58">
        <f>M19</f>
        <v>0</v>
      </c>
      <c r="BK7" s="80">
        <f>M18</f>
        <v>0</v>
      </c>
      <c r="BL7" s="58">
        <f>M17</f>
        <v>0</v>
      </c>
      <c r="BM7" s="58">
        <f>M16</f>
        <v>0</v>
      </c>
      <c r="BN7" s="58">
        <f>M15</f>
        <v>0</v>
      </c>
      <c r="BO7" s="80">
        <f>M14</f>
        <v>0</v>
      </c>
      <c r="BP7" s="80">
        <f>M13</f>
        <v>0</v>
      </c>
      <c r="BQ7" s="80">
        <f>M12</f>
        <v>0</v>
      </c>
      <c r="BR7" s="80">
        <f>M11</f>
        <v>0</v>
      </c>
      <c r="BS7" s="80">
        <f>M10</f>
        <v>0</v>
      </c>
      <c r="BT7" s="80">
        <f>M9</f>
        <v>0</v>
      </c>
      <c r="BU7" s="80">
        <f>M8</f>
        <v>0</v>
      </c>
      <c r="BV7" s="80">
        <f>M7</f>
        <v>0</v>
      </c>
    </row>
    <row r="8" spans="1:74" ht="15.75" thickBot="1" x14ac:dyDescent="0.3">
      <c r="A8" s="45"/>
      <c r="B8" s="215" t="s">
        <v>19</v>
      </c>
      <c r="C8" s="215"/>
      <c r="D8" s="215"/>
      <c r="E8" s="215"/>
      <c r="F8" s="215"/>
      <c r="G8" s="215"/>
      <c r="H8" s="216" t="e">
        <f>INDEX(AA6:BV6,,MATCH(TRUE,INDEX(AA7:BV7&gt;0,0),0))</f>
        <v>#N/A</v>
      </c>
      <c r="I8" s="217"/>
      <c r="J8" s="87"/>
      <c r="K8" s="40">
        <v>42217</v>
      </c>
      <c r="L8" s="15"/>
      <c r="M8" s="16"/>
      <c r="N8" s="14"/>
      <c r="O8" s="46"/>
      <c r="Q8" s="52" t="s">
        <v>6</v>
      </c>
      <c r="R8" s="50" t="str">
        <f>VLOOKUP(R$1,Measures!A:O,9,FALSE)</f>
        <v>CAUTI/1,000 catheter days</v>
      </c>
      <c r="Z8" s="78" t="s">
        <v>114</v>
      </c>
      <c r="AA8" s="58" t="e">
        <f>IF($M$59=0,#N/A,SUM($M$57:$M$59))</f>
        <v>#N/A</v>
      </c>
      <c r="AB8" s="58" t="e">
        <f>IF($M$58=0,#N/A,SUM($M$56:$M$58))</f>
        <v>#N/A</v>
      </c>
      <c r="AC8" s="58" t="e">
        <f>IF($M$57=0,#N/A,SUM($M$55:$M$57))</f>
        <v>#N/A</v>
      </c>
      <c r="AD8" s="58" t="e">
        <f>IF($M$56=0,#N/A,SUM($M$54:$M$56))</f>
        <v>#N/A</v>
      </c>
      <c r="AE8" s="58" t="e">
        <f>IF($M$55=0,#N/A,SUM($M$53:$M$55))</f>
        <v>#N/A</v>
      </c>
      <c r="AF8" s="58" t="e">
        <f>IF($M$54=0,#N/A,SUM($M$52:$M$54))</f>
        <v>#N/A</v>
      </c>
      <c r="AG8" s="58" t="e">
        <f>IF($M$53=0,#N/A,SUM($M$51:$M$53))</f>
        <v>#N/A</v>
      </c>
      <c r="AH8" s="58" t="e">
        <f>IF($M$52=0,#N/A,SUM($M$50:$M$52))</f>
        <v>#N/A</v>
      </c>
      <c r="AI8" s="58" t="e">
        <f>IF($M$51=0,#N/A,SUM($M$49:$M$51))</f>
        <v>#N/A</v>
      </c>
      <c r="AJ8" s="58" t="e">
        <f>IF($M$50=0,#N/A,SUM($M$48:$M$50))</f>
        <v>#N/A</v>
      </c>
      <c r="AK8" s="58" t="e">
        <f>IF($M$49=0,#N/A,SUM($M$47:$M$49))</f>
        <v>#N/A</v>
      </c>
      <c r="AL8" s="58" t="e">
        <f>IF($M$48=0,#N/A,SUM($M$46:$M$48))</f>
        <v>#N/A</v>
      </c>
      <c r="AM8" s="58" t="e">
        <f>IF($M$47=0,#N/A,SUM($M$45:$M$47))</f>
        <v>#N/A</v>
      </c>
      <c r="AN8" s="58" t="e">
        <f>IF($M$46=0,#N/A,SUM($M$44:$M$46))</f>
        <v>#N/A</v>
      </c>
      <c r="AO8" s="58" t="e">
        <f>IF($M$45=0,#N/A,SUM($M$43:$M$45))</f>
        <v>#N/A</v>
      </c>
      <c r="AP8" s="58" t="e">
        <f>IF($M$44=0,#N/A,SUM($M$42:$M$44))</f>
        <v>#N/A</v>
      </c>
      <c r="AQ8" s="58" t="e">
        <f>IF($M$43=0,#N/A,SUM($M$41:$M$43))</f>
        <v>#N/A</v>
      </c>
      <c r="AR8" s="58" t="e">
        <f>IF($M$42=0,#N/A,SUM($M$40:$M$42))</f>
        <v>#N/A</v>
      </c>
      <c r="AS8" s="58" t="e">
        <f>IF($M$41=0,#N/A,SUM($M$39:$M$41))</f>
        <v>#N/A</v>
      </c>
      <c r="AT8" s="58" t="e">
        <f>IF($M$40=0,#N/A,SUM($M$38:$M$40))</f>
        <v>#N/A</v>
      </c>
      <c r="AU8" s="58" t="e">
        <f>IF($M$39=0,#N/A,SUM($M$37:$M$39))</f>
        <v>#N/A</v>
      </c>
      <c r="AV8" s="58" t="e">
        <f>IF($M$38=0,#N/A,SUM($M$36:$M$38))</f>
        <v>#N/A</v>
      </c>
      <c r="AW8" s="58" t="e">
        <f>IF($M$37=0,#N/A,SUM($M$30:$M$37))</f>
        <v>#N/A</v>
      </c>
      <c r="AX8" s="58" t="e">
        <f>IF($M$36=0,#N/A,SUM($M$29:$M$36))</f>
        <v>#N/A</v>
      </c>
      <c r="AY8" s="58" t="e">
        <f>IF($M$30=0,#N/A,SUM($M$28:$M$30))</f>
        <v>#N/A</v>
      </c>
      <c r="AZ8" s="58" t="e">
        <f>IF($M$29=0,#N/A,SUM($M$27:$M$29))</f>
        <v>#N/A</v>
      </c>
      <c r="BA8" s="58" t="e">
        <f>IF($M$28=0,#N/A,SUM($M$26:$M$28))</f>
        <v>#N/A</v>
      </c>
      <c r="BB8" s="58" t="e">
        <f>IF($M$27=0,#N/A,SUM($M$25:$M$27))</f>
        <v>#N/A</v>
      </c>
      <c r="BC8" s="58" t="e">
        <f>IF($M$26=0,#N/A,SUM($M$24:$M$26))</f>
        <v>#N/A</v>
      </c>
      <c r="BD8" s="58" t="e">
        <f>IF($M$25=0,#N/A,SUM($M$23:$M$25))</f>
        <v>#N/A</v>
      </c>
      <c r="BE8" s="58" t="e">
        <f>IF($M$24=0,#N/A,SUM($M$22:$M$24))</f>
        <v>#N/A</v>
      </c>
      <c r="BF8" s="58" t="e">
        <f>IF($M$23=0,#N/A,SUM($M$21:$M$23))</f>
        <v>#N/A</v>
      </c>
      <c r="BG8" s="58" t="e">
        <f>IF($M$22=0,#N/A,SUM($M$20:$M$22))</f>
        <v>#N/A</v>
      </c>
      <c r="BH8" s="58" t="e">
        <f>IF($M$21=0,#N/A,SUM($M$19:$M$21))</f>
        <v>#N/A</v>
      </c>
      <c r="BI8" s="58" t="e">
        <f>IF($M$20=0,#N/A,SUM($M$18:$M$20))</f>
        <v>#N/A</v>
      </c>
      <c r="BJ8" s="58" t="e">
        <f>IF($M$19=0,#N/A,SUM($M$17:$M$19))</f>
        <v>#N/A</v>
      </c>
      <c r="BK8" s="58" t="e">
        <f>IF($M$18=0,#N/A,SUM($M$16:$M$18))</f>
        <v>#N/A</v>
      </c>
      <c r="BL8" s="58" t="e">
        <f>IF($M$17=0,#N/A,SUM($M$15:$M$17))</f>
        <v>#N/A</v>
      </c>
      <c r="BM8" s="58" t="e">
        <f>IF($M$16=0,#N/A,SUM($M$14:$M$16))</f>
        <v>#N/A</v>
      </c>
      <c r="BN8" s="58" t="e">
        <f>IF($M$15=0,#N/A,SUM($M$13:$M$15))</f>
        <v>#N/A</v>
      </c>
      <c r="BO8" s="58" t="e">
        <f>IF($M$14=0,#N/A,SUM($M$12:$M$14))</f>
        <v>#N/A</v>
      </c>
      <c r="BP8" s="58" t="e">
        <f>IF($M$13=0,#N/A,SUM($M$11:$M$13))</f>
        <v>#N/A</v>
      </c>
      <c r="BQ8" s="58" t="e">
        <f>IF($M$12=0,#N/A,SUM($M$10:$M$12))</f>
        <v>#N/A</v>
      </c>
      <c r="BR8" s="58" t="e">
        <f>IF($M$11=0,#N/A,SUM($M$9:$M$11))</f>
        <v>#N/A</v>
      </c>
      <c r="BS8" s="58" t="e">
        <f>IF($M$10=0,#N/A,SUM($M$8:$M$10))</f>
        <v>#N/A</v>
      </c>
      <c r="BT8" s="58" t="e">
        <f>IF($M$9=0,#N/A,SUM($M$7:$M$9))</f>
        <v>#N/A</v>
      </c>
      <c r="BU8" s="58" t="e">
        <v>#N/A</v>
      </c>
      <c r="BV8" s="58" t="e">
        <v>#N/A</v>
      </c>
    </row>
    <row r="9" spans="1:74" ht="15.75" thickBot="1" x14ac:dyDescent="0.3">
      <c r="A9" s="45"/>
      <c r="B9" s="208" t="str">
        <f>"Number of "&amp;R5&amp;"s Prevented to Date"</f>
        <v>Number of CAUTIs Prevented to Date</v>
      </c>
      <c r="C9" s="208"/>
      <c r="D9" s="208"/>
      <c r="E9" s="208"/>
      <c r="F9" s="208"/>
      <c r="G9" s="209"/>
      <c r="H9" s="210" t="str">
        <f>IF(M4&lt;&gt;0,MAX(ROUNDUP((L4/M4*M60)-L60,0),0),"")</f>
        <v/>
      </c>
      <c r="I9" s="211"/>
      <c r="J9" s="87"/>
      <c r="K9" s="40">
        <v>42248</v>
      </c>
      <c r="L9" s="15"/>
      <c r="M9" s="16"/>
      <c r="N9" s="14"/>
      <c r="O9" s="46"/>
      <c r="Q9" s="52" t="s">
        <v>9</v>
      </c>
      <c r="R9" s="50">
        <f>VLOOKUP(R$1,Measures!A:O,12,FALSE)</f>
        <v>2.3E-2</v>
      </c>
      <c r="Z9" s="78" t="s">
        <v>115</v>
      </c>
      <c r="AA9" s="58" t="e">
        <f>IF($M$59=0,#N/A,SUM($L$57:$L$59))</f>
        <v>#N/A</v>
      </c>
      <c r="AB9" s="58" t="e">
        <f>IF($M$58=0,#N/A,SUM($L$56:$L$58))</f>
        <v>#N/A</v>
      </c>
      <c r="AC9" s="58" t="e">
        <f>IF($M$57=0,#N/A,SUM($L$55:$L$57))</f>
        <v>#N/A</v>
      </c>
      <c r="AD9" s="58" t="e">
        <f>IF($M$56=0,#N/A,SUM($L$54:$L$56))</f>
        <v>#N/A</v>
      </c>
      <c r="AE9" s="58" t="e">
        <f>IF($M$55=0,#N/A,SUM($L$53:$L$55))</f>
        <v>#N/A</v>
      </c>
      <c r="AF9" s="58" t="e">
        <f>IF($M$54=0,#N/A,SUM($L$52:$L$54))</f>
        <v>#N/A</v>
      </c>
      <c r="AG9" s="58" t="e">
        <f>IF($M$53=0,#N/A,SUM($L$51:$L$53))</f>
        <v>#N/A</v>
      </c>
      <c r="AH9" s="58" t="e">
        <f>IF($M$52=0,#N/A,SUM($L$50:$L$52))</f>
        <v>#N/A</v>
      </c>
      <c r="AI9" s="58" t="e">
        <f>IF($M$51=0,#N/A,SUM($L$49:$L$51))</f>
        <v>#N/A</v>
      </c>
      <c r="AJ9" s="58" t="e">
        <f>IF($M$50=0,#N/A,SUM($L$48:$L$50))</f>
        <v>#N/A</v>
      </c>
      <c r="AK9" s="58" t="e">
        <f>IF($M$49=0,#N/A,SUM($L$47:$L$49))</f>
        <v>#N/A</v>
      </c>
      <c r="AL9" s="58" t="e">
        <f>IF($M$48=0,#N/A,SUM($L$46:$L$48))</f>
        <v>#N/A</v>
      </c>
      <c r="AM9" s="58" t="e">
        <f>IF($M$47=0,#N/A,SUM($L$45:$L$47))</f>
        <v>#N/A</v>
      </c>
      <c r="AN9" s="58" t="e">
        <f>IF($M$46=0,#N/A,SUM($L$44:$L$46))</f>
        <v>#N/A</v>
      </c>
      <c r="AO9" s="58" t="e">
        <f>IF($M$45=0,#N/A,SUM($L$43:$L$45))</f>
        <v>#N/A</v>
      </c>
      <c r="AP9" s="58" t="e">
        <f>IF($M$44=0,#N/A,SUM($L$42:$L$44))</f>
        <v>#N/A</v>
      </c>
      <c r="AQ9" s="58" t="e">
        <f>IF($M$43=0,#N/A,SUM($L$41:$L$43))</f>
        <v>#N/A</v>
      </c>
      <c r="AR9" s="58" t="e">
        <f>IF($M$42=0,#N/A,SUM($L$40:$L$42))</f>
        <v>#N/A</v>
      </c>
      <c r="AS9" s="58" t="e">
        <f>IF($M$41=0,#N/A,SUM($L$39:$L$41))</f>
        <v>#N/A</v>
      </c>
      <c r="AT9" s="58" t="e">
        <f>IF($M$40=0,#N/A,SUM($L$38:$L$40))</f>
        <v>#N/A</v>
      </c>
      <c r="AU9" s="58" t="e">
        <f>IF($M$39=0,#N/A,SUM($L$37:$L$39))</f>
        <v>#N/A</v>
      </c>
      <c r="AV9" s="58" t="e">
        <f>IF($M$38=0,#N/A,SUM($L$36:$L$38))</f>
        <v>#N/A</v>
      </c>
      <c r="AW9" s="58" t="e">
        <f>IF($M$37=0,#N/A,SUM($L$30:$L$37))</f>
        <v>#N/A</v>
      </c>
      <c r="AX9" s="58" t="e">
        <f>IF($M$36=0,#N/A,SUM($L$29:$L$36))</f>
        <v>#N/A</v>
      </c>
      <c r="AY9" s="58" t="e">
        <f>IF($M$30=0,#N/A,SUM($L$28:$L$30))</f>
        <v>#N/A</v>
      </c>
      <c r="AZ9" s="58" t="e">
        <f>IF($M$29=0,#N/A,SUM($L$27:$L$29))</f>
        <v>#N/A</v>
      </c>
      <c r="BA9" s="58" t="e">
        <f>IF($M$28=0,#N/A,SUM($L$26:$L$28))</f>
        <v>#N/A</v>
      </c>
      <c r="BB9" s="58" t="e">
        <f>IF($M$27=0,#N/A,SUM($L$25:$L$27))</f>
        <v>#N/A</v>
      </c>
      <c r="BC9" s="58" t="e">
        <f>IF($M$26=0,#N/A,SUM($L$24:$L$26))</f>
        <v>#N/A</v>
      </c>
      <c r="BD9" s="58" t="e">
        <f>IF($M$25=0,#N/A,SUM($L$23:$L$25))</f>
        <v>#N/A</v>
      </c>
      <c r="BE9" s="58" t="e">
        <f>IF($M$24=0,#N/A,SUM($L$22:$L$24))</f>
        <v>#N/A</v>
      </c>
      <c r="BF9" s="58" t="e">
        <f>IF($M$23=0,#N/A,SUM($L$21:$L$23))</f>
        <v>#N/A</v>
      </c>
      <c r="BG9" s="58" t="e">
        <f>IF($M$22=0,#N/A,SUM($L$20:$L$22))</f>
        <v>#N/A</v>
      </c>
      <c r="BH9" s="58" t="e">
        <f>IF($M$21=0,#N/A,SUM($L$19:$L$21))</f>
        <v>#N/A</v>
      </c>
      <c r="BI9" s="58" t="e">
        <f>IF($M$20=0,#N/A,SUM($L$18:$L$20))</f>
        <v>#N/A</v>
      </c>
      <c r="BJ9" s="58" t="e">
        <f>IF($M$19=0,#N/A,SUM($L$17:$L$19))</f>
        <v>#N/A</v>
      </c>
      <c r="BK9" s="58" t="e">
        <f>IF($M$18=0,#N/A,SUM($L$16:$L$18))</f>
        <v>#N/A</v>
      </c>
      <c r="BL9" s="58" t="e">
        <f>IF($M$17=0,#N/A,SUM($L$15:$L$17))</f>
        <v>#N/A</v>
      </c>
      <c r="BM9" s="58" t="e">
        <f>IF($M$16=0,#N/A,SUM($L$14:$L$16))</f>
        <v>#N/A</v>
      </c>
      <c r="BN9" s="58" t="e">
        <f>IF($M$15=0,#N/A,SUM($L$13:$L$15))</f>
        <v>#N/A</v>
      </c>
      <c r="BO9" s="58" t="e">
        <f>IF($M$14=0,#N/A,SUM($L$12:$L$14))</f>
        <v>#N/A</v>
      </c>
      <c r="BP9" s="58" t="e">
        <f>IF($M$13=0,#N/A,SUM($L$11:$L$13))</f>
        <v>#N/A</v>
      </c>
      <c r="BQ9" s="58" t="e">
        <f>IF($M$12=0,#N/A,SUM($L$10:$L$12))</f>
        <v>#N/A</v>
      </c>
      <c r="BR9" s="58" t="e">
        <f>IF($M$11=0,#N/A,SUM($L$9:$L$11))</f>
        <v>#N/A</v>
      </c>
      <c r="BS9" s="58" t="e">
        <f>IF($M$10=0,#N/A,SUM($L$8:$L$10))</f>
        <v>#N/A</v>
      </c>
      <c r="BT9" s="58" t="e">
        <f>IF($M$9=0,#N/A,SUM($L$7:$L$9))</f>
        <v>#N/A</v>
      </c>
      <c r="BU9" s="58" t="e">
        <v>#N/A</v>
      </c>
      <c r="BV9" s="58" t="e">
        <v>#N/A</v>
      </c>
    </row>
    <row r="10" spans="1:74" ht="30.75" thickBot="1" x14ac:dyDescent="0.3">
      <c r="A10" s="45"/>
      <c r="B10" s="218" t="str">
        <f>"Number of " &amp; R6&amp;" Mortalities Prevented to Date"</f>
        <v>Number of CAUTI Mortalities Prevented to Date</v>
      </c>
      <c r="C10" s="218"/>
      <c r="D10" s="218"/>
      <c r="E10" s="218"/>
      <c r="F10" s="218"/>
      <c r="G10" s="219"/>
      <c r="H10" s="232" t="str">
        <f>IF(AND(H9&lt;&gt;"",R9&lt;&gt;"n/a"),H9*R9,"N/A")</f>
        <v>N/A</v>
      </c>
      <c r="I10" s="233"/>
      <c r="J10" s="2"/>
      <c r="K10" s="40">
        <v>42278</v>
      </c>
      <c r="L10" s="15"/>
      <c r="M10" s="16"/>
      <c r="N10" s="14"/>
      <c r="O10" s="46"/>
      <c r="Q10" s="52" t="s">
        <v>10</v>
      </c>
      <c r="R10" s="50" t="str">
        <f>VLOOKUP(R$1,Measures!A:O,13,FALSE)</f>
        <v>AHRQ. "Saving Lives and Saving Money: Hospital-Acquired Conditions Update. Interim Report from National Efforts to Make Care Safe, 2010-2014.</v>
      </c>
      <c r="Z10" s="78" t="s">
        <v>116</v>
      </c>
      <c r="AA10" s="58" t="e">
        <f t="shared" ref="AA10:BV10" si="2">AA9/AA8*$R$7</f>
        <v>#N/A</v>
      </c>
      <c r="AB10" s="58" t="e">
        <f t="shared" si="2"/>
        <v>#N/A</v>
      </c>
      <c r="AC10" s="58" t="e">
        <f t="shared" si="2"/>
        <v>#N/A</v>
      </c>
      <c r="AD10" s="58" t="e">
        <f t="shared" si="2"/>
        <v>#N/A</v>
      </c>
      <c r="AE10" s="58" t="e">
        <f t="shared" si="2"/>
        <v>#N/A</v>
      </c>
      <c r="AF10" s="58" t="e">
        <f t="shared" si="2"/>
        <v>#N/A</v>
      </c>
      <c r="AG10" s="58" t="e">
        <f t="shared" si="2"/>
        <v>#N/A</v>
      </c>
      <c r="AH10" s="58" t="e">
        <f t="shared" si="2"/>
        <v>#N/A</v>
      </c>
      <c r="AI10" s="58" t="e">
        <f t="shared" si="2"/>
        <v>#N/A</v>
      </c>
      <c r="AJ10" s="58" t="e">
        <f t="shared" si="2"/>
        <v>#N/A</v>
      </c>
      <c r="AK10" s="58" t="e">
        <f t="shared" si="2"/>
        <v>#N/A</v>
      </c>
      <c r="AL10" s="58" t="e">
        <f t="shared" si="2"/>
        <v>#N/A</v>
      </c>
      <c r="AM10" s="58" t="e">
        <f t="shared" si="2"/>
        <v>#N/A</v>
      </c>
      <c r="AN10" s="58" t="e">
        <f t="shared" si="2"/>
        <v>#N/A</v>
      </c>
      <c r="AO10" s="58" t="e">
        <f t="shared" si="2"/>
        <v>#N/A</v>
      </c>
      <c r="AP10" s="58" t="e">
        <f t="shared" si="2"/>
        <v>#N/A</v>
      </c>
      <c r="AQ10" s="58" t="e">
        <f t="shared" si="2"/>
        <v>#N/A</v>
      </c>
      <c r="AR10" s="58" t="e">
        <f t="shared" si="2"/>
        <v>#N/A</v>
      </c>
      <c r="AS10" s="58" t="e">
        <f t="shared" si="2"/>
        <v>#N/A</v>
      </c>
      <c r="AT10" s="58" t="e">
        <f t="shared" si="2"/>
        <v>#N/A</v>
      </c>
      <c r="AU10" s="58" t="e">
        <f t="shared" si="2"/>
        <v>#N/A</v>
      </c>
      <c r="AV10" s="58" t="e">
        <f t="shared" si="2"/>
        <v>#N/A</v>
      </c>
      <c r="AW10" s="58" t="e">
        <f t="shared" si="2"/>
        <v>#N/A</v>
      </c>
      <c r="AX10" s="58" t="e">
        <f t="shared" si="2"/>
        <v>#N/A</v>
      </c>
      <c r="AY10" s="58" t="e">
        <f t="shared" si="2"/>
        <v>#N/A</v>
      </c>
      <c r="AZ10" s="58" t="e">
        <f t="shared" si="2"/>
        <v>#N/A</v>
      </c>
      <c r="BA10" s="58" t="e">
        <f t="shared" si="2"/>
        <v>#N/A</v>
      </c>
      <c r="BB10" s="58" t="e">
        <f t="shared" si="2"/>
        <v>#N/A</v>
      </c>
      <c r="BC10" s="58" t="e">
        <f t="shared" si="2"/>
        <v>#N/A</v>
      </c>
      <c r="BD10" s="58" t="e">
        <f t="shared" si="2"/>
        <v>#N/A</v>
      </c>
      <c r="BE10" s="58" t="e">
        <f t="shared" si="2"/>
        <v>#N/A</v>
      </c>
      <c r="BF10" s="58" t="e">
        <f t="shared" si="2"/>
        <v>#N/A</v>
      </c>
      <c r="BG10" s="58" t="e">
        <f t="shared" si="2"/>
        <v>#N/A</v>
      </c>
      <c r="BH10" s="58" t="e">
        <f t="shared" si="2"/>
        <v>#N/A</v>
      </c>
      <c r="BI10" s="58" t="e">
        <f t="shared" si="2"/>
        <v>#N/A</v>
      </c>
      <c r="BJ10" s="58" t="e">
        <f t="shared" si="2"/>
        <v>#N/A</v>
      </c>
      <c r="BK10" s="58" t="e">
        <f t="shared" si="2"/>
        <v>#N/A</v>
      </c>
      <c r="BL10" s="58" t="e">
        <f t="shared" si="2"/>
        <v>#N/A</v>
      </c>
      <c r="BM10" s="58" t="e">
        <f t="shared" si="2"/>
        <v>#N/A</v>
      </c>
      <c r="BN10" s="58" t="e">
        <f t="shared" si="2"/>
        <v>#N/A</v>
      </c>
      <c r="BO10" s="58" t="e">
        <f t="shared" si="2"/>
        <v>#N/A</v>
      </c>
      <c r="BP10" s="58" t="e">
        <f t="shared" si="2"/>
        <v>#N/A</v>
      </c>
      <c r="BQ10" s="58" t="e">
        <f t="shared" si="2"/>
        <v>#N/A</v>
      </c>
      <c r="BR10" s="58" t="e">
        <f t="shared" si="2"/>
        <v>#N/A</v>
      </c>
      <c r="BS10" s="58" t="e">
        <f t="shared" si="2"/>
        <v>#N/A</v>
      </c>
      <c r="BT10" s="58" t="e">
        <f t="shared" si="2"/>
        <v>#N/A</v>
      </c>
      <c r="BU10" s="58" t="e">
        <f t="shared" si="2"/>
        <v>#N/A</v>
      </c>
      <c r="BV10" s="58" t="e">
        <f t="shared" si="2"/>
        <v>#N/A</v>
      </c>
    </row>
    <row r="11" spans="1:74" x14ac:dyDescent="0.25">
      <c r="A11" s="45"/>
      <c r="B11" s="222" t="s">
        <v>20</v>
      </c>
      <c r="C11" s="222"/>
      <c r="D11" s="222"/>
      <c r="E11" s="222"/>
      <c r="F11" s="222"/>
      <c r="G11" s="222"/>
      <c r="H11" s="240" t="str">
        <f>IF(H9&lt;&gt;"",H$9*L$6,"")</f>
        <v/>
      </c>
      <c r="I11" s="241"/>
      <c r="J11" s="87"/>
      <c r="K11" s="40">
        <v>42309</v>
      </c>
      <c r="L11" s="15"/>
      <c r="M11" s="16"/>
      <c r="N11" s="14"/>
      <c r="O11" s="46"/>
      <c r="Q11" s="52" t="s">
        <v>111</v>
      </c>
      <c r="R11" s="142">
        <f>VLOOKUP(R$1,Measures!A:O,14,FALSE)</f>
        <v>13793</v>
      </c>
    </row>
    <row r="12" spans="1:74" ht="26.25" thickBot="1" x14ac:dyDescent="0.3">
      <c r="A12" s="45"/>
      <c r="B12" s="227" t="str">
        <f>"(Based on average $"&amp;L6&amp;" cost per "&amp;R5&amp;")"</f>
        <v>(Based on average $13793 cost per CAUTI)</v>
      </c>
      <c r="C12" s="227"/>
      <c r="D12" s="227"/>
      <c r="E12" s="227"/>
      <c r="F12" s="227"/>
      <c r="G12" s="227"/>
      <c r="H12" s="242"/>
      <c r="I12" s="243"/>
      <c r="J12" s="87"/>
      <c r="K12" s="40">
        <v>42339</v>
      </c>
      <c r="L12" s="15"/>
      <c r="M12" s="16"/>
      <c r="N12" s="14"/>
      <c r="O12" s="46"/>
      <c r="Q12" s="52" t="s">
        <v>93</v>
      </c>
      <c r="R12" s="82" t="str">
        <f>VLOOKUP(R$1,Measures!A:O,15,FALSE)</f>
        <v xml:space="preserve">AHRQ November 2017 (No. 18-0011-EF).  Estimating the Additional Hospital Inpatient Cost and Mortality Associated with Selected Hospital-Acquired Conditions. </v>
      </c>
    </row>
    <row r="13" spans="1:74" x14ac:dyDescent="0.25">
      <c r="A13" s="45"/>
      <c r="B13" s="215" t="str">
        <f>"Estimated Number of "&amp;R5&amp;"s to Prevent in Order to be at Goal Rate by Next Month"</f>
        <v>Estimated Number of CAUTIs to Prevent in Order to be at Goal Rate by Next Month</v>
      </c>
      <c r="C13" s="215"/>
      <c r="D13" s="215"/>
      <c r="E13" s="215"/>
      <c r="F13" s="215"/>
      <c r="G13" s="215"/>
      <c r="H13" s="228" t="e">
        <f>MAX(ROUNDUP((H$7*M$62-AA$3*M$62)/R7,0),0)</f>
        <v>#N/A</v>
      </c>
      <c r="I13" s="229"/>
      <c r="J13" s="2"/>
      <c r="K13" s="40">
        <v>42370</v>
      </c>
      <c r="L13" s="15"/>
      <c r="M13" s="16"/>
      <c r="N13" s="14"/>
      <c r="O13" s="46"/>
      <c r="R13" s="51"/>
    </row>
    <row r="14" spans="1:74" ht="15.75" thickBot="1" x14ac:dyDescent="0.3">
      <c r="A14" s="45"/>
      <c r="B14" s="215"/>
      <c r="C14" s="215"/>
      <c r="D14" s="215"/>
      <c r="E14" s="215"/>
      <c r="F14" s="215"/>
      <c r="G14" s="215"/>
      <c r="H14" s="230"/>
      <c r="I14" s="231"/>
      <c r="J14" s="2"/>
      <c r="K14" s="40">
        <v>42401</v>
      </c>
      <c r="L14" s="15"/>
      <c r="M14" s="16"/>
      <c r="N14" s="14"/>
      <c r="O14" s="46"/>
      <c r="Q14" s="70" t="s">
        <v>11</v>
      </c>
      <c r="R14" s="116"/>
    </row>
    <row r="15" spans="1:74" x14ac:dyDescent="0.25">
      <c r="A15" s="45"/>
      <c r="B15" s="2"/>
      <c r="C15" s="2"/>
      <c r="D15" s="2"/>
      <c r="E15" s="2"/>
      <c r="F15" s="2"/>
      <c r="G15" s="2"/>
      <c r="H15" s="56"/>
      <c r="I15" s="56"/>
      <c r="J15" s="2"/>
      <c r="K15" s="40">
        <v>42430</v>
      </c>
      <c r="L15" s="17"/>
      <c r="M15" s="18"/>
      <c r="N15" s="14"/>
      <c r="O15" s="46"/>
      <c r="Q15" s="71" t="s">
        <v>12</v>
      </c>
      <c r="R15" s="116" t="s">
        <v>140</v>
      </c>
    </row>
    <row r="16" spans="1:74" x14ac:dyDescent="0.25">
      <c r="A16" s="45"/>
      <c r="B16" s="2"/>
      <c r="C16" s="2"/>
      <c r="D16" s="2"/>
      <c r="E16" s="2"/>
      <c r="F16" s="2"/>
      <c r="G16" s="2"/>
      <c r="H16" s="2"/>
      <c r="I16" s="2"/>
      <c r="J16" s="2"/>
      <c r="K16" s="40">
        <v>42461</v>
      </c>
      <c r="L16" s="17"/>
      <c r="M16" s="18"/>
      <c r="N16" s="19"/>
      <c r="O16" s="46"/>
      <c r="Q16" s="71" t="s">
        <v>31</v>
      </c>
      <c r="R16" s="116"/>
    </row>
    <row r="17" spans="1:15" x14ac:dyDescent="0.25">
      <c r="A17" s="45"/>
      <c r="B17" s="2"/>
      <c r="C17" s="2"/>
      <c r="D17" s="2"/>
      <c r="E17" s="2"/>
      <c r="F17" s="2"/>
      <c r="G17" s="2"/>
      <c r="H17" s="2"/>
      <c r="I17" s="2"/>
      <c r="J17" s="2"/>
      <c r="K17" s="40">
        <v>42491</v>
      </c>
      <c r="L17" s="17"/>
      <c r="M17" s="18"/>
      <c r="N17" s="14"/>
      <c r="O17" s="46"/>
    </row>
    <row r="18" spans="1:15" x14ac:dyDescent="0.25">
      <c r="A18" s="45"/>
      <c r="B18" s="2"/>
      <c r="C18" s="2"/>
      <c r="D18" s="2"/>
      <c r="E18" s="2"/>
      <c r="F18" s="2"/>
      <c r="G18" s="2"/>
      <c r="H18" s="2"/>
      <c r="I18" s="2"/>
      <c r="J18" s="2"/>
      <c r="K18" s="40">
        <v>42522</v>
      </c>
      <c r="L18" s="20"/>
      <c r="M18" s="16"/>
      <c r="N18" s="2"/>
      <c r="O18" s="46"/>
    </row>
    <row r="19" spans="1:15" x14ac:dyDescent="0.25">
      <c r="A19" s="45"/>
      <c r="B19" s="2"/>
      <c r="C19" s="2"/>
      <c r="D19" s="2"/>
      <c r="E19" s="2"/>
      <c r="F19" s="2"/>
      <c r="G19" s="2"/>
      <c r="H19" s="2"/>
      <c r="I19" s="2"/>
      <c r="J19" s="2"/>
      <c r="K19" s="40">
        <v>42552</v>
      </c>
      <c r="L19" s="21"/>
      <c r="M19" s="22"/>
      <c r="N19" s="2"/>
      <c r="O19" s="46"/>
    </row>
    <row r="20" spans="1:15" x14ac:dyDescent="0.25">
      <c r="A20" s="45"/>
      <c r="B20" s="2"/>
      <c r="C20" s="2"/>
      <c r="D20" s="2"/>
      <c r="E20" s="2"/>
      <c r="F20" s="2"/>
      <c r="G20" s="2"/>
      <c r="H20" s="2"/>
      <c r="I20" s="2"/>
      <c r="J20" s="2"/>
      <c r="K20" s="40">
        <v>42583</v>
      </c>
      <c r="L20" s="21"/>
      <c r="M20" s="22"/>
      <c r="N20" s="2"/>
      <c r="O20" s="46"/>
    </row>
    <row r="21" spans="1:15" x14ac:dyDescent="0.25">
      <c r="A21" s="45"/>
      <c r="B21" s="2"/>
      <c r="C21" s="2"/>
      <c r="D21" s="2"/>
      <c r="E21" s="2"/>
      <c r="F21" s="2"/>
      <c r="G21" s="2"/>
      <c r="H21" s="2"/>
      <c r="I21" s="2"/>
      <c r="J21" s="2"/>
      <c r="K21" s="40">
        <v>42614</v>
      </c>
      <c r="L21" s="21"/>
      <c r="M21" s="22"/>
      <c r="N21" s="2"/>
      <c r="O21" s="46"/>
    </row>
    <row r="22" spans="1:15" x14ac:dyDescent="0.25">
      <c r="A22" s="45"/>
      <c r="B22" s="2"/>
      <c r="C22" s="2"/>
      <c r="D22" s="2"/>
      <c r="E22" s="2"/>
      <c r="F22" s="2"/>
      <c r="G22" s="2"/>
      <c r="H22" s="2"/>
      <c r="I22" s="2"/>
      <c r="J22" s="23"/>
      <c r="K22" s="40">
        <v>42644</v>
      </c>
      <c r="L22" s="21"/>
      <c r="M22" s="22"/>
      <c r="N22" s="2"/>
      <c r="O22" s="46"/>
    </row>
    <row r="23" spans="1:15" x14ac:dyDescent="0.25">
      <c r="A23" s="45"/>
      <c r="B23" s="2"/>
      <c r="C23" s="2"/>
      <c r="D23" s="2"/>
      <c r="E23" s="2"/>
      <c r="F23" s="2"/>
      <c r="G23" s="2"/>
      <c r="H23" s="2"/>
      <c r="I23" s="2"/>
      <c r="J23" s="23"/>
      <c r="K23" s="40">
        <v>42675</v>
      </c>
      <c r="L23" s="21"/>
      <c r="M23" s="22"/>
      <c r="N23" s="2"/>
      <c r="O23" s="46"/>
    </row>
    <row r="24" spans="1:15" x14ac:dyDescent="0.25">
      <c r="A24" s="45"/>
      <c r="B24" s="83"/>
      <c r="C24" s="83"/>
      <c r="D24" s="83"/>
      <c r="E24" s="83"/>
      <c r="F24" s="83"/>
      <c r="G24" s="83"/>
      <c r="H24" s="83"/>
      <c r="I24" s="83"/>
      <c r="J24" s="23"/>
      <c r="K24" s="40">
        <v>42705</v>
      </c>
      <c r="L24" s="21"/>
      <c r="M24" s="22"/>
      <c r="N24" s="2"/>
      <c r="O24" s="46"/>
    </row>
    <row r="25" spans="1:15" x14ac:dyDescent="0.25">
      <c r="A25" s="45"/>
      <c r="B25" s="2"/>
      <c r="C25" s="2"/>
      <c r="D25" s="2"/>
      <c r="E25" s="2"/>
      <c r="F25" s="2"/>
      <c r="G25" s="2"/>
      <c r="H25" s="2"/>
      <c r="I25" s="2"/>
      <c r="J25" s="23"/>
      <c r="K25" s="40">
        <v>42736</v>
      </c>
      <c r="L25" s="21"/>
      <c r="M25" s="22"/>
      <c r="N25" s="2"/>
      <c r="O25" s="46"/>
    </row>
    <row r="26" spans="1:15" x14ac:dyDescent="0.25">
      <c r="A26" s="45"/>
      <c r="B26" s="2"/>
      <c r="C26" s="2"/>
      <c r="D26" s="2"/>
      <c r="E26" s="2"/>
      <c r="F26" s="2"/>
      <c r="G26" s="2"/>
      <c r="H26" s="2"/>
      <c r="I26" s="2"/>
      <c r="J26" s="23"/>
      <c r="K26" s="40">
        <v>42767</v>
      </c>
      <c r="L26" s="21"/>
      <c r="M26" s="22"/>
      <c r="N26" s="2"/>
      <c r="O26" s="46"/>
    </row>
    <row r="27" spans="1:15" x14ac:dyDescent="0.25">
      <c r="A27" s="45"/>
      <c r="B27" s="2"/>
      <c r="C27" s="2"/>
      <c r="D27" s="2"/>
      <c r="E27" s="2"/>
      <c r="F27" s="2"/>
      <c r="G27" s="2"/>
      <c r="H27" s="2"/>
      <c r="I27" s="2"/>
      <c r="J27" s="23"/>
      <c r="K27" s="40">
        <v>42795</v>
      </c>
      <c r="L27" s="21"/>
      <c r="M27" s="22"/>
      <c r="N27" s="2"/>
      <c r="O27" s="46"/>
    </row>
    <row r="28" spans="1:15" x14ac:dyDescent="0.25">
      <c r="A28" s="45"/>
      <c r="B28" s="2"/>
      <c r="C28" s="2"/>
      <c r="D28" s="2"/>
      <c r="E28" s="2"/>
      <c r="F28" s="2"/>
      <c r="G28" s="2"/>
      <c r="H28" s="2"/>
      <c r="I28" s="2"/>
      <c r="J28" s="23"/>
      <c r="K28" s="40">
        <v>42826</v>
      </c>
      <c r="L28" s="17"/>
      <c r="M28" s="18"/>
      <c r="N28" s="2"/>
      <c r="O28" s="46"/>
    </row>
    <row r="29" spans="1:15" x14ac:dyDescent="0.25">
      <c r="A29" s="45"/>
      <c r="B29" s="2"/>
      <c r="C29" s="2"/>
      <c r="D29" s="2"/>
      <c r="E29" s="2"/>
      <c r="F29" s="2"/>
      <c r="G29" s="2"/>
      <c r="H29" s="2"/>
      <c r="I29" s="2"/>
      <c r="J29" s="23"/>
      <c r="K29" s="40">
        <v>42856</v>
      </c>
      <c r="L29" s="17"/>
      <c r="M29" s="18"/>
      <c r="N29" s="2"/>
      <c r="O29" s="46"/>
    </row>
    <row r="30" spans="1:15" ht="15.75" thickBot="1" x14ac:dyDescent="0.3">
      <c r="A30" s="45"/>
      <c r="B30" s="2"/>
      <c r="C30" s="2"/>
      <c r="D30" s="2"/>
      <c r="E30" s="2"/>
      <c r="F30" s="2"/>
      <c r="G30" s="2"/>
      <c r="H30" s="2"/>
      <c r="I30" s="2"/>
      <c r="J30" s="23"/>
      <c r="K30" s="85">
        <v>42887</v>
      </c>
      <c r="L30" s="35"/>
      <c r="M30" s="36"/>
      <c r="N30" s="2"/>
      <c r="O30" s="46"/>
    </row>
    <row r="31" spans="1:15" ht="15.75" thickBot="1" x14ac:dyDescent="0.3">
      <c r="A31" s="47"/>
      <c r="B31" s="48"/>
      <c r="C31" s="48"/>
      <c r="D31" s="48"/>
      <c r="E31" s="48"/>
      <c r="F31" s="48"/>
      <c r="G31" s="48"/>
      <c r="H31" s="48"/>
      <c r="I31" s="48"/>
      <c r="J31" s="48"/>
      <c r="K31" s="86"/>
      <c r="L31" s="86"/>
      <c r="M31" s="86"/>
      <c r="N31" s="48"/>
      <c r="O31" s="49"/>
    </row>
    <row r="32" spans="1:15" x14ac:dyDescent="0.25">
      <c r="A32" s="42"/>
      <c r="B32" s="43"/>
      <c r="C32" s="43"/>
      <c r="D32" s="43"/>
      <c r="E32" s="43"/>
      <c r="F32" s="43"/>
      <c r="G32" s="43"/>
      <c r="H32" s="43"/>
      <c r="I32" s="43"/>
      <c r="J32" s="43"/>
      <c r="K32" s="43"/>
      <c r="L32" s="43"/>
      <c r="M32" s="43"/>
      <c r="N32" s="43"/>
      <c r="O32" s="44"/>
    </row>
    <row r="33" spans="1:15" ht="4.5" customHeight="1" thickBot="1" x14ac:dyDescent="0.3">
      <c r="A33" s="45"/>
      <c r="B33" s="88"/>
      <c r="C33" s="88"/>
      <c r="D33" s="88"/>
      <c r="E33" s="88"/>
      <c r="F33" s="88"/>
      <c r="G33" s="88"/>
      <c r="H33" s="88"/>
      <c r="I33" s="88"/>
      <c r="J33" s="88"/>
      <c r="K33" s="88"/>
      <c r="L33" s="88"/>
      <c r="M33" s="88"/>
      <c r="N33" s="88"/>
      <c r="O33" s="46"/>
    </row>
    <row r="34" spans="1:15" ht="16.5" customHeight="1" thickBot="1" x14ac:dyDescent="0.35">
      <c r="A34" s="45"/>
      <c r="B34" s="2"/>
      <c r="C34" s="2"/>
      <c r="D34" s="2"/>
      <c r="E34" s="2"/>
      <c r="F34" s="2"/>
      <c r="G34" s="2"/>
      <c r="H34" s="2"/>
      <c r="I34" s="2"/>
      <c r="J34" s="2"/>
      <c r="K34" s="212" t="s">
        <v>14</v>
      </c>
      <c r="L34" s="213"/>
      <c r="M34" s="214"/>
      <c r="N34" s="3"/>
      <c r="O34" s="46"/>
    </row>
    <row r="35" spans="1:15" ht="60" customHeight="1" thickBot="1" x14ac:dyDescent="0.3">
      <c r="A35" s="45"/>
      <c r="B35" s="2"/>
      <c r="C35" s="53"/>
      <c r="D35" s="121"/>
      <c r="E35" s="121"/>
      <c r="F35" s="121"/>
      <c r="G35" s="121"/>
      <c r="H35" s="121"/>
      <c r="I35" s="4"/>
      <c r="J35" s="2"/>
      <c r="K35" s="38"/>
      <c r="L35" s="89" t="str">
        <f>L3</f>
        <v>CAUTI</v>
      </c>
      <c r="M35" s="90" t="str">
        <f>M3</f>
        <v>Urinary catheter days</v>
      </c>
      <c r="N35" s="2"/>
      <c r="O35" s="46"/>
    </row>
    <row r="36" spans="1:15" ht="18" customHeight="1" x14ac:dyDescent="0.25">
      <c r="A36" s="45"/>
      <c r="B36" s="121"/>
      <c r="C36" s="202" t="str">
        <f>Instructions!B2</f>
        <v>Hospital Name</v>
      </c>
      <c r="D36" s="203"/>
      <c r="E36" s="203"/>
      <c r="F36" s="203"/>
      <c r="G36" s="204"/>
      <c r="H36" s="121"/>
      <c r="I36" s="4"/>
      <c r="J36" s="23"/>
      <c r="K36" s="40">
        <v>42917</v>
      </c>
      <c r="L36" s="17"/>
      <c r="M36" s="18"/>
      <c r="N36" s="2"/>
      <c r="O36" s="46"/>
    </row>
    <row r="37" spans="1:15" ht="15.75" thickBot="1" x14ac:dyDescent="0.3">
      <c r="A37" s="45"/>
      <c r="B37" s="121"/>
      <c r="C37" s="205"/>
      <c r="D37" s="206"/>
      <c r="E37" s="206"/>
      <c r="F37" s="206"/>
      <c r="G37" s="207"/>
      <c r="H37" s="2"/>
      <c r="I37" s="2"/>
      <c r="J37" s="23"/>
      <c r="K37" s="40">
        <v>42948</v>
      </c>
      <c r="L37" s="17"/>
      <c r="M37" s="18"/>
      <c r="N37" s="2"/>
      <c r="O37" s="46"/>
    </row>
    <row r="38" spans="1:15" x14ac:dyDescent="0.25">
      <c r="A38" s="45"/>
      <c r="B38" s="2"/>
      <c r="C38" s="2"/>
      <c r="D38" s="2"/>
      <c r="E38" s="2"/>
      <c r="F38" s="2"/>
      <c r="G38" s="2"/>
      <c r="H38" s="2"/>
      <c r="I38" s="2"/>
      <c r="J38" s="23"/>
      <c r="K38" s="40">
        <v>42979</v>
      </c>
      <c r="L38" s="17"/>
      <c r="M38" s="18"/>
      <c r="N38" s="2"/>
      <c r="O38" s="46"/>
    </row>
    <row r="39" spans="1:15" x14ac:dyDescent="0.25">
      <c r="A39" s="45"/>
      <c r="B39" s="2"/>
      <c r="C39" s="2"/>
      <c r="D39" s="2"/>
      <c r="E39" s="2"/>
      <c r="F39" s="2"/>
      <c r="G39" s="2"/>
      <c r="H39" s="2"/>
      <c r="I39" s="2"/>
      <c r="J39" s="23"/>
      <c r="K39" s="40">
        <v>43009</v>
      </c>
      <c r="L39" s="17"/>
      <c r="M39" s="18"/>
      <c r="N39" s="2"/>
      <c r="O39" s="46"/>
    </row>
    <row r="40" spans="1:15" x14ac:dyDescent="0.25">
      <c r="A40" s="45"/>
      <c r="B40" s="2"/>
      <c r="C40" s="2"/>
      <c r="D40" s="2"/>
      <c r="E40" s="2"/>
      <c r="F40" s="2"/>
      <c r="G40" s="2"/>
      <c r="H40" s="2"/>
      <c r="I40" s="2"/>
      <c r="J40" s="23"/>
      <c r="K40" s="40">
        <v>43040</v>
      </c>
      <c r="L40" s="17"/>
      <c r="M40" s="18"/>
      <c r="N40" s="2"/>
      <c r="O40" s="46"/>
    </row>
    <row r="41" spans="1:15" x14ac:dyDescent="0.25">
      <c r="A41" s="45"/>
      <c r="B41" s="2"/>
      <c r="C41" s="2"/>
      <c r="D41" s="2"/>
      <c r="E41" s="2"/>
      <c r="F41" s="2"/>
      <c r="G41" s="2"/>
      <c r="H41" s="2"/>
      <c r="I41" s="2"/>
      <c r="J41" s="23"/>
      <c r="K41" s="40">
        <v>43070</v>
      </c>
      <c r="L41" s="17"/>
      <c r="M41" s="18"/>
      <c r="N41" s="2"/>
      <c r="O41" s="46"/>
    </row>
    <row r="42" spans="1:15" x14ac:dyDescent="0.25">
      <c r="A42" s="45"/>
      <c r="B42" s="2"/>
      <c r="C42" s="2"/>
      <c r="D42" s="2"/>
      <c r="E42" s="2"/>
      <c r="F42" s="2"/>
      <c r="G42" s="2"/>
      <c r="H42" s="2"/>
      <c r="I42" s="2"/>
      <c r="J42" s="23"/>
      <c r="K42" s="40">
        <v>43101</v>
      </c>
      <c r="L42" s="17"/>
      <c r="M42" s="18"/>
      <c r="N42" s="2"/>
      <c r="O42" s="46"/>
    </row>
    <row r="43" spans="1:15" x14ac:dyDescent="0.25">
      <c r="A43" s="45"/>
      <c r="B43" s="2"/>
      <c r="C43" s="2"/>
      <c r="D43" s="2"/>
      <c r="E43" s="2"/>
      <c r="F43" s="2"/>
      <c r="G43" s="2"/>
      <c r="H43" s="2"/>
      <c r="I43" s="2"/>
      <c r="J43" s="23"/>
      <c r="K43" s="40">
        <v>43132</v>
      </c>
      <c r="L43" s="17"/>
      <c r="M43" s="18"/>
      <c r="N43" s="2"/>
      <c r="O43" s="46"/>
    </row>
    <row r="44" spans="1:15" x14ac:dyDescent="0.25">
      <c r="A44" s="45"/>
      <c r="B44" s="2"/>
      <c r="C44" s="2"/>
      <c r="D44" s="2"/>
      <c r="E44" s="2"/>
      <c r="F44" s="2"/>
      <c r="G44" s="2"/>
      <c r="H44" s="2"/>
      <c r="I44" s="2"/>
      <c r="J44" s="23"/>
      <c r="K44" s="40">
        <v>43160</v>
      </c>
      <c r="L44" s="17"/>
      <c r="M44" s="18"/>
      <c r="N44" s="2"/>
      <c r="O44" s="46"/>
    </row>
    <row r="45" spans="1:15" x14ac:dyDescent="0.25">
      <c r="A45" s="45"/>
      <c r="B45" s="2"/>
      <c r="C45" s="2"/>
      <c r="D45" s="2"/>
      <c r="E45" s="2"/>
      <c r="F45" s="2"/>
      <c r="G45" s="2"/>
      <c r="H45" s="2"/>
      <c r="I45" s="2"/>
      <c r="J45" s="23"/>
      <c r="K45" s="40">
        <v>43191</v>
      </c>
      <c r="L45" s="17"/>
      <c r="M45" s="18"/>
      <c r="N45" s="2"/>
      <c r="O45" s="46"/>
    </row>
    <row r="46" spans="1:15" x14ac:dyDescent="0.25">
      <c r="A46" s="45"/>
      <c r="B46" s="2"/>
      <c r="C46" s="2"/>
      <c r="D46" s="2"/>
      <c r="E46" s="2"/>
      <c r="F46" s="2"/>
      <c r="G46" s="2"/>
      <c r="H46" s="2"/>
      <c r="I46" s="2"/>
      <c r="J46" s="23"/>
      <c r="K46" s="40">
        <v>43221</v>
      </c>
      <c r="L46" s="17"/>
      <c r="M46" s="18"/>
      <c r="N46" s="2"/>
      <c r="O46" s="46"/>
    </row>
    <row r="47" spans="1:15" x14ac:dyDescent="0.25">
      <c r="A47" s="45"/>
      <c r="B47" s="2"/>
      <c r="C47" s="2"/>
      <c r="D47" s="2"/>
      <c r="E47" s="2"/>
      <c r="F47" s="2"/>
      <c r="G47" s="2"/>
      <c r="H47" s="2"/>
      <c r="I47" s="2"/>
      <c r="J47" s="23"/>
      <c r="K47" s="40">
        <v>43252</v>
      </c>
      <c r="L47" s="24"/>
      <c r="M47" s="25"/>
      <c r="N47" s="2"/>
      <c r="O47" s="46"/>
    </row>
    <row r="48" spans="1:15" x14ac:dyDescent="0.25">
      <c r="A48" s="45"/>
      <c r="B48" s="2"/>
      <c r="C48" s="2"/>
      <c r="D48" s="2"/>
      <c r="E48" s="2"/>
      <c r="F48" s="2"/>
      <c r="G48" s="2"/>
      <c r="H48" s="2"/>
      <c r="I48" s="2"/>
      <c r="J48" s="23"/>
      <c r="K48" s="40">
        <v>43282</v>
      </c>
      <c r="L48" s="24"/>
      <c r="M48" s="25"/>
      <c r="N48" s="2"/>
      <c r="O48" s="46"/>
    </row>
    <row r="49" spans="1:18" x14ac:dyDescent="0.25">
      <c r="A49" s="45"/>
      <c r="B49" s="2"/>
      <c r="C49" s="2"/>
      <c r="D49" s="2"/>
      <c r="E49" s="2"/>
      <c r="F49" s="2"/>
      <c r="G49" s="2"/>
      <c r="H49" s="2"/>
      <c r="I49" s="2"/>
      <c r="J49" s="23"/>
      <c r="K49" s="40">
        <v>43313</v>
      </c>
      <c r="L49" s="24"/>
      <c r="M49" s="25"/>
      <c r="N49" s="2"/>
      <c r="O49" s="46"/>
    </row>
    <row r="50" spans="1:18" x14ac:dyDescent="0.25">
      <c r="A50" s="45"/>
      <c r="B50" s="2"/>
      <c r="C50" s="2"/>
      <c r="D50" s="2"/>
      <c r="E50" s="2"/>
      <c r="F50" s="2"/>
      <c r="G50" s="2"/>
      <c r="H50" s="2"/>
      <c r="I50" s="2"/>
      <c r="J50" s="23"/>
      <c r="K50" s="40">
        <v>43344</v>
      </c>
      <c r="L50" s="24"/>
      <c r="M50" s="25"/>
      <c r="N50" s="2"/>
      <c r="O50" s="46"/>
    </row>
    <row r="51" spans="1:18" x14ac:dyDescent="0.25">
      <c r="A51" s="45"/>
      <c r="B51" s="2"/>
      <c r="C51" s="2"/>
      <c r="D51" s="2"/>
      <c r="E51" s="2"/>
      <c r="F51" s="2"/>
      <c r="G51" s="2"/>
      <c r="H51" s="2"/>
      <c r="I51" s="2"/>
      <c r="J51" s="23"/>
      <c r="K51" s="40">
        <v>43374</v>
      </c>
      <c r="L51" s="24"/>
      <c r="M51" s="25"/>
      <c r="N51" s="2"/>
      <c r="O51" s="46"/>
      <c r="R51" s="1" t="s">
        <v>123</v>
      </c>
    </row>
    <row r="52" spans="1:18" x14ac:dyDescent="0.25">
      <c r="A52" s="45"/>
      <c r="B52" s="2"/>
      <c r="C52" s="2"/>
      <c r="D52" s="2"/>
      <c r="E52" s="2"/>
      <c r="F52" s="2"/>
      <c r="G52" s="2"/>
      <c r="H52" s="2"/>
      <c r="I52" s="2"/>
      <c r="J52" s="23"/>
      <c r="K52" s="40">
        <v>43405</v>
      </c>
      <c r="L52" s="24"/>
      <c r="M52" s="25"/>
      <c r="N52" s="2"/>
      <c r="O52" s="46"/>
    </row>
    <row r="53" spans="1:18" x14ac:dyDescent="0.25">
      <c r="A53" s="45"/>
      <c r="B53" s="2"/>
      <c r="C53" s="2"/>
      <c r="D53" s="2"/>
      <c r="E53" s="2"/>
      <c r="F53" s="2"/>
      <c r="G53" s="2"/>
      <c r="H53" s="2"/>
      <c r="I53" s="2"/>
      <c r="J53" s="23"/>
      <c r="K53" s="40">
        <v>43435</v>
      </c>
      <c r="L53" s="24"/>
      <c r="M53" s="25"/>
      <c r="N53" s="2"/>
      <c r="O53" s="46"/>
    </row>
    <row r="54" spans="1:18" x14ac:dyDescent="0.25">
      <c r="A54" s="45"/>
      <c r="B54" s="2"/>
      <c r="C54" s="2"/>
      <c r="D54" s="2"/>
      <c r="E54" s="2"/>
      <c r="F54" s="2"/>
      <c r="G54" s="2"/>
      <c r="H54" s="2"/>
      <c r="I54" s="2"/>
      <c r="J54" s="23"/>
      <c r="K54" s="40">
        <v>43466</v>
      </c>
      <c r="L54" s="24"/>
      <c r="M54" s="25"/>
      <c r="N54" s="2"/>
      <c r="O54" s="46"/>
    </row>
    <row r="55" spans="1:18" x14ac:dyDescent="0.25">
      <c r="A55" s="45"/>
      <c r="B55" s="2"/>
      <c r="C55" s="2"/>
      <c r="D55" s="2"/>
      <c r="E55" s="2"/>
      <c r="F55" s="2"/>
      <c r="G55" s="2"/>
      <c r="H55" s="2"/>
      <c r="I55" s="2"/>
      <c r="J55" s="23"/>
      <c r="K55" s="40">
        <v>43497</v>
      </c>
      <c r="L55" s="24"/>
      <c r="M55" s="25"/>
      <c r="N55" s="2"/>
      <c r="O55" s="46"/>
    </row>
    <row r="56" spans="1:18" x14ac:dyDescent="0.25">
      <c r="A56" s="45"/>
      <c r="B56" s="2"/>
      <c r="C56" s="2"/>
      <c r="D56" s="2"/>
      <c r="E56" s="2"/>
      <c r="F56" s="2"/>
      <c r="G56" s="2"/>
      <c r="H56" s="2"/>
      <c r="I56" s="2"/>
      <c r="J56" s="23"/>
      <c r="K56" s="40">
        <v>43525</v>
      </c>
      <c r="L56" s="24"/>
      <c r="M56" s="25"/>
      <c r="N56" s="2"/>
      <c r="O56" s="46"/>
    </row>
    <row r="57" spans="1:18" x14ac:dyDescent="0.25">
      <c r="A57" s="45"/>
      <c r="B57" s="2"/>
      <c r="C57" s="2"/>
      <c r="D57" s="2"/>
      <c r="E57" s="2"/>
      <c r="F57" s="2"/>
      <c r="G57" s="2"/>
      <c r="H57" s="2"/>
      <c r="I57" s="2"/>
      <c r="J57" s="23"/>
      <c r="K57" s="40">
        <v>43556</v>
      </c>
      <c r="L57" s="24"/>
      <c r="M57" s="25"/>
      <c r="N57" s="2"/>
      <c r="O57" s="46"/>
    </row>
    <row r="58" spans="1:18" x14ac:dyDescent="0.25">
      <c r="A58" s="45"/>
      <c r="B58" s="2"/>
      <c r="C58" s="2"/>
      <c r="D58" s="2"/>
      <c r="E58" s="2"/>
      <c r="F58" s="2"/>
      <c r="G58" s="2"/>
      <c r="H58" s="2"/>
      <c r="I58" s="2"/>
      <c r="J58" s="23"/>
      <c r="K58" s="40">
        <v>43586</v>
      </c>
      <c r="L58" s="24"/>
      <c r="M58" s="25"/>
      <c r="N58" s="2"/>
      <c r="O58" s="46"/>
    </row>
    <row r="59" spans="1:18" ht="15.75" thickBot="1" x14ac:dyDescent="0.3">
      <c r="A59" s="45"/>
      <c r="B59" s="2"/>
      <c r="C59" s="2"/>
      <c r="D59" s="2"/>
      <c r="E59" s="2"/>
      <c r="F59" s="2"/>
      <c r="G59" s="2"/>
      <c r="H59" s="2"/>
      <c r="I59" s="2"/>
      <c r="J59" s="23"/>
      <c r="K59" s="40">
        <v>43617</v>
      </c>
      <c r="L59" s="35"/>
      <c r="M59" s="36"/>
      <c r="N59" s="2"/>
      <c r="O59" s="46"/>
    </row>
    <row r="60" spans="1:18" x14ac:dyDescent="0.25">
      <c r="A60" s="45"/>
      <c r="B60" s="2"/>
      <c r="C60" s="2"/>
      <c r="D60" s="2"/>
      <c r="E60" s="2"/>
      <c r="F60" s="2"/>
      <c r="G60" s="2"/>
      <c r="H60" s="2"/>
      <c r="I60" s="2"/>
      <c r="J60" s="23"/>
      <c r="K60" s="26" t="s">
        <v>21</v>
      </c>
      <c r="L60" s="27">
        <f>SUM(L7:L59)</f>
        <v>0</v>
      </c>
      <c r="M60" s="28">
        <f>SUM(M7:M59)</f>
        <v>0</v>
      </c>
      <c r="N60" s="2"/>
      <c r="O60" s="46"/>
    </row>
    <row r="61" spans="1:18" x14ac:dyDescent="0.25">
      <c r="A61" s="45"/>
      <c r="B61" s="2"/>
      <c r="C61" s="2"/>
      <c r="D61" s="2"/>
      <c r="E61" s="2"/>
      <c r="F61" s="2"/>
      <c r="G61" s="2"/>
      <c r="H61" s="2"/>
      <c r="I61" s="2"/>
      <c r="J61" s="23"/>
      <c r="K61" s="29" t="s">
        <v>22</v>
      </c>
      <c r="L61" s="30">
        <f>COUNT(L7:L59)</f>
        <v>0</v>
      </c>
      <c r="M61" s="31">
        <f>COUNT(M7:M59)</f>
        <v>0</v>
      </c>
      <c r="N61" s="2"/>
      <c r="O61" s="46"/>
    </row>
    <row r="62" spans="1:18" ht="15.75" thickBot="1" x14ac:dyDescent="0.3">
      <c r="A62" s="45"/>
      <c r="B62" s="2"/>
      <c r="C62" s="2"/>
      <c r="D62" s="2"/>
      <c r="E62" s="2"/>
      <c r="F62" s="2"/>
      <c r="G62" s="2"/>
      <c r="H62" s="2"/>
      <c r="I62" s="2"/>
      <c r="J62" s="2"/>
      <c r="K62" s="32" t="s">
        <v>23</v>
      </c>
      <c r="L62" s="33" t="e">
        <f>IF(M60=0,#N/A,L60/L61)</f>
        <v>#N/A</v>
      </c>
      <c r="M62" s="34" t="e">
        <f>IF(M60=0,#N/A,M60/M61)</f>
        <v>#N/A</v>
      </c>
      <c r="N62" s="2"/>
      <c r="O62" s="46"/>
    </row>
    <row r="63" spans="1:18" ht="15.75" thickBot="1" x14ac:dyDescent="0.3">
      <c r="A63" s="47"/>
      <c r="B63" s="48"/>
      <c r="C63" s="48"/>
      <c r="D63" s="48"/>
      <c r="E63" s="48"/>
      <c r="F63" s="48"/>
      <c r="G63" s="48"/>
      <c r="H63" s="48"/>
      <c r="I63" s="48"/>
      <c r="J63" s="48"/>
      <c r="K63" s="48"/>
      <c r="L63" s="48"/>
      <c r="M63" s="48"/>
      <c r="N63" s="48"/>
      <c r="O63" s="49"/>
    </row>
  </sheetData>
  <sheetProtection algorithmName="SHA-512" hashValue="iWcWGr+P3hdfJTc3DLetJAobJZjDoTJsJK9hnqJ6dOiY7To4lmkQOUF6gkB0d+1qLiGPOHEpZ9HRCWVwvbuWiA==" saltValue="gjpxkK7ARMYPoPc+5ky4pg==" spinCount="100000" sheet="1" formatCells="0"/>
  <mergeCells count="16">
    <mergeCell ref="C36:G37"/>
    <mergeCell ref="K34:M34"/>
    <mergeCell ref="B10:G10"/>
    <mergeCell ref="H10:I10"/>
    <mergeCell ref="B11:G11"/>
    <mergeCell ref="H11:I12"/>
    <mergeCell ref="B12:G12"/>
    <mergeCell ref="B13:G14"/>
    <mergeCell ref="H13:I14"/>
    <mergeCell ref="B9:G9"/>
    <mergeCell ref="H9:I9"/>
    <mergeCell ref="K2:M2"/>
    <mergeCell ref="B7:G7"/>
    <mergeCell ref="B8:G8"/>
    <mergeCell ref="H8:I8"/>
    <mergeCell ref="C4:G5"/>
  </mergeCells>
  <dataValidations count="3">
    <dataValidation type="list" allowBlank="1" showInputMessage="1" showErrorMessage="1" sqref="R15 R13">
      <formula1>"Monthly, Quarterly"</formula1>
    </dataValidation>
    <dataValidation type="decimal" allowBlank="1" showInputMessage="1" showErrorMessage="1" prompt="Please input % reduction in a value between 0 and 1_x000a_(e.g. 0.25)" sqref="L5">
      <formula1>0</formula1>
      <formula2>1</formula2>
    </dataValidation>
    <dataValidation operator="greaterThanOrEqual" allowBlank="1" showInputMessage="1" showErrorMessage="1" sqref="M7"/>
  </dataValidations>
  <pageMargins left="0.7" right="0.7" top="0.5" bottom="0.5" header="0.3" footer="0.3"/>
  <pageSetup scale="99" orientation="landscape"/>
  <rowBreaks count="1" manualBreakCount="1">
    <brk id="3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Instructions</vt:lpstr>
      <vt:lpstr>Measures</vt:lpstr>
      <vt:lpstr>Cost References</vt:lpstr>
      <vt:lpstr>Summary</vt:lpstr>
      <vt:lpstr>Total Harm</vt:lpstr>
      <vt:lpstr>ADE2</vt:lpstr>
      <vt:lpstr>ADE3</vt:lpstr>
      <vt:lpstr>ADE4</vt:lpstr>
      <vt:lpstr>CAUTI2a</vt:lpstr>
      <vt:lpstr>CDIFF1</vt:lpstr>
      <vt:lpstr>CLABSI2a</vt:lpstr>
      <vt:lpstr>Falls1</vt:lpstr>
      <vt:lpstr>MRSA1</vt:lpstr>
      <vt:lpstr>PrU1</vt:lpstr>
      <vt:lpstr>READ1</vt:lpstr>
      <vt:lpstr>READ2</vt:lpstr>
      <vt:lpstr>SEP1</vt:lpstr>
      <vt:lpstr>SEP2</vt:lpstr>
      <vt:lpstr>SSI2a</vt:lpstr>
      <vt:lpstr>SSI2b</vt:lpstr>
      <vt:lpstr>SSI2c</vt:lpstr>
      <vt:lpstr>SSI2d</vt:lpstr>
      <vt:lpstr>VAE1</vt:lpstr>
      <vt:lpstr>VAE2</vt:lpstr>
      <vt:lpstr>VTE1</vt:lpstr>
      <vt:lpstr>TotalHarmData</vt:lpstr>
      <vt:lpstr>'ADE2'!Print_Area</vt:lpstr>
      <vt:lpstr>'ADE3'!Print_Area</vt:lpstr>
      <vt:lpstr>'ADE4'!Print_Area</vt:lpstr>
      <vt:lpstr>CAUTI2a!Print_Area</vt:lpstr>
      <vt:lpstr>CDIFF1!Print_Area</vt:lpstr>
      <vt:lpstr>CLABSI2a!Print_Area</vt:lpstr>
      <vt:lpstr>Falls1!Print_Area</vt:lpstr>
      <vt:lpstr>MRSA1!Print_Area</vt:lpstr>
      <vt:lpstr>'PrU1'!Print_Area</vt:lpstr>
      <vt:lpstr>READ1!Print_Area</vt:lpstr>
      <vt:lpstr>READ2!Print_Area</vt:lpstr>
      <vt:lpstr>'SEP1'!Print_Area</vt:lpstr>
      <vt:lpstr>'SEP2'!Print_Area</vt:lpstr>
      <vt:lpstr>SSI2a!Print_Area</vt:lpstr>
      <vt:lpstr>SSI2b!Print_Area</vt:lpstr>
      <vt:lpstr>SSI2c!Print_Area</vt:lpstr>
      <vt:lpstr>SSI2d!Print_Area</vt:lpstr>
      <vt:lpstr>'Total Harm'!Print_Area</vt:lpstr>
      <vt:lpstr>'VAE1'!Print_Area</vt:lpstr>
      <vt:lpstr>'VAE2'!Print_Area</vt:lpstr>
      <vt:lpstr>'VTE1'!Print_Area</vt:lpstr>
      <vt:lpstr>'Cost References'!Print_Titles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kmcmahon</cp:lastModifiedBy>
  <cp:lastPrinted>2016-07-06T18:49:42Z</cp:lastPrinted>
  <dcterms:created xsi:type="dcterms:W3CDTF">2016-02-25T02:25:13Z</dcterms:created>
  <dcterms:modified xsi:type="dcterms:W3CDTF">2018-12-04T20:50:30Z</dcterms:modified>
</cp:coreProperties>
</file>